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retk\RKAS Pilv\Lepingute menetlus\Spetsialistide tabelid\LEPINGUD\RIIGIMAJADE üürilepingud\Tallinna mnt 14\Leping RaMiga\20-10-14_Kliendi tagasiside\"/>
    </mc:Choice>
  </mc:AlternateContent>
  <xr:revisionPtr revIDLastSave="0" documentId="13_ncr:1_{333B6D42-463A-453C-B881-E166A555D879}" xr6:coauthVersionLast="45" xr6:coauthVersionMax="45" xr10:uidLastSave="{00000000-0000-0000-0000-000000000000}"/>
  <bookViews>
    <workbookView xWindow="-120" yWindow="-120" windowWidth="38640" windowHeight="21240" xr2:uid="{4F9E3646-8AAB-4B36-A4DC-8DEF62B58374}"/>
  </bookViews>
  <sheets>
    <sheet name="Lisa 6.1 Lisa 1. Ehitus" sheetId="12" r:id="rId1"/>
    <sheet name="Lisa 6.1. Lisa 2 Sisustus" sheetId="1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adress" localSheetId="0">#REF!</definedName>
    <definedName name="Aadress" localSheetId="1">#REF!</definedName>
    <definedName name="Aadress">#REF!</definedName>
    <definedName name="aadress_asukoha_analüüs" localSheetId="0">#REF!</definedName>
    <definedName name="aadress_asukoha_analüüs" localSheetId="1">#REF!</definedName>
    <definedName name="aadress_asukoha_analüüs">#REF!</definedName>
    <definedName name="aadress_asukohahinnang" localSheetId="0">#REF!</definedName>
    <definedName name="aadress_asukohahinnang" localSheetId="1">#REF!</definedName>
    <definedName name="aadress_asukohahinnang">#REF!</definedName>
    <definedName name="aasta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gus_veerg">#REF!</definedName>
    <definedName name="ALL" localSheetId="0">#REF!</definedName>
    <definedName name="ALL" localSheetId="1">#REF!</definedName>
    <definedName name="ALL">#REF!</definedName>
    <definedName name="andmed" localSheetId="0">[2]hinnad!$F$3:$BQ$32</definedName>
    <definedName name="andmed" localSheetId="1">[3]hinnad!$F$3:$BQ$32</definedName>
    <definedName name="andmed">[2]hinnad!$F$3:$BQ$32</definedName>
    <definedName name="andmed_kogemus" localSheetId="0">[2]arendaja_haldaja_kogemus!$B$2:$P$16</definedName>
    <definedName name="andmed_kogemus" localSheetId="1">[3]arendaja_haldaja_kogemus!$B$2:$P$16</definedName>
    <definedName name="andmed_kogemus">[2]arendaja_haldaja_kogemus!$B$2:$P$16</definedName>
    <definedName name="andmed_ruumide_sobivus" localSheetId="0">[2]üürniku_hinnangud!$F$2:$L$31</definedName>
    <definedName name="andmed_ruumide_sobivus" localSheetId="1">[3]üürniku_hinnangud!$F$2:$L$31</definedName>
    <definedName name="andmed_ruumide_sobivus">[2]üürniku_hinnangud!$F$2:$L$31</definedName>
    <definedName name="bilanss" localSheetId="0">#REF!</definedName>
    <definedName name="bilanss">#REF!</definedName>
    <definedName name="brutopind" localSheetId="0">#REF!</definedName>
    <definedName name="brutopind" localSheetId="1">[4]eelarve!$F$9</definedName>
    <definedName name="brutopind">#REF!</definedName>
    <definedName name="disk.määr" localSheetId="0">[2]algandmed!$B$1</definedName>
    <definedName name="disk.määr" localSheetId="1">[3]algandmed!$B$1</definedName>
    <definedName name="disk.määr">[2]algandmed!$B$1</definedName>
    <definedName name="eelarve_kokku" localSheetId="0">#REF!</definedName>
    <definedName name="eelarve_kokku" localSheetId="1">[4]eelarve!$F$7</definedName>
    <definedName name="eelarve_kokku">#REF!</definedName>
    <definedName name="erikülgsednurkterased" localSheetId="0">#REF!</definedName>
    <definedName name="erikülgsednurkterased" localSheetId="1">#REF!</definedName>
    <definedName name="erikülgsednurkterased">#REF!</definedName>
    <definedName name="erikülgsednurkterased140" localSheetId="1">#REF!</definedName>
    <definedName name="erikülgsednurkterased140">#REF!</definedName>
    <definedName name="erikülgsednurkterased70" localSheetId="1">#REF!</definedName>
    <definedName name="erikülgsednurkterased70">#REF!</definedName>
    <definedName name="Etapp" localSheetId="0">#REF!</definedName>
    <definedName name="Etapp">#REF!</definedName>
    <definedName name="fi">#REF!</definedName>
    <definedName name="fiboseinad">#REF!</definedName>
    <definedName name="haldur">#REF!</definedName>
    <definedName name="HEA">#REF!</definedName>
    <definedName name="HEB">#REF!</definedName>
    <definedName name="hind">[5]platsikulud!$C$2</definedName>
    <definedName name="hinnang_asukoha_analüüs" localSheetId="0">#REF!</definedName>
    <definedName name="hinnang_asukoha_analüüs" localSheetId="1">#REF!</definedName>
    <definedName name="hinnang_asukoha_analüüs">#REF!</definedName>
    <definedName name="hüvitamine" localSheetId="0">#REF!</definedName>
    <definedName name="hüvitamine">#REF!</definedName>
    <definedName name="IPE" localSheetId="0">#REF!</definedName>
    <definedName name="IPE" localSheetId="1">#REF!</definedName>
    <definedName name="IPE">#REF!</definedName>
    <definedName name="karkass" localSheetId="1">#REF!</definedName>
    <definedName name="karkass">#REF!</definedName>
    <definedName name="karkassilisa">#REF!</definedName>
    <definedName name="katus">#REF!</definedName>
    <definedName name="kehtiv_IRR" localSheetId="0">[6]MUDEL!$BA$1</definedName>
    <definedName name="kehtiv_IRR" localSheetId="1">[7]MUDEL!$BA$1</definedName>
    <definedName name="kehtiv_IRR">[6]MUDEL!$BA$1</definedName>
    <definedName name="kestvus">[5]platsikulud!$C$3</definedName>
    <definedName name="kestvus2">[5]platsikulud!$G$7</definedName>
    <definedName name="Kinnistu" localSheetId="0">#REF!</definedName>
    <definedName name="Kinnistu">#REF!</definedName>
    <definedName name="Kinnistud" localSheetId="0">#REF!</definedName>
    <definedName name="Kinnistud">#REF!</definedName>
    <definedName name="kipsilisa" localSheetId="0">#REF!</definedName>
    <definedName name="kipsilisa" localSheetId="1">#REF!</definedName>
    <definedName name="kipsilisa">#REF!</definedName>
    <definedName name="kipsvaheseinad" localSheetId="1">#REF!</definedName>
    <definedName name="kipsvaheseinad">#REF!</definedName>
    <definedName name="koo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[8]Koostamine!$C$2</definedName>
    <definedName name="liik" localSheetId="0">#REF!</definedName>
    <definedName name="liik">#REF!</definedName>
    <definedName name="LISA" localSheetId="0">#REF!</definedName>
    <definedName name="LISA" localSheetId="1">#REF!</definedName>
    <definedName name="LISA">#REF!</definedName>
    <definedName name="lisakatuslagi" localSheetId="0">#REF!</definedName>
    <definedName name="lisakatuslagi" localSheetId="1">#REF!</definedName>
    <definedName name="lisakatuslagi">#REF!</definedName>
    <definedName name="ltasu" localSheetId="1">#REF!</definedName>
    <definedName name="ltasu">#REF!</definedName>
    <definedName name="Maksumus" localSheetId="1">[9]Absoluutaadr1!#REF!</definedName>
    <definedName name="Maksumus">[9]Absoluutaadr1!#REF!</definedName>
    <definedName name="maksuvaba" localSheetId="0">#REF!</definedName>
    <definedName name="maksuvaba" localSheetId="1">#REF!</definedName>
    <definedName name="maksuvaba">#REF!</definedName>
    <definedName name="max.parkimiskoha_maksumus" localSheetId="0">[2]algandmed!$B$2</definedName>
    <definedName name="max.parkimiskoha_maksumus" localSheetId="1">[3]algandmed!$B$2</definedName>
    <definedName name="max.parkimiskoha_maksumus">[2]algandmed!$B$2</definedName>
    <definedName name="minist" localSheetId="0">#REF!</definedName>
    <definedName name="minist">#REF!</definedName>
    <definedName name="mullatööd" localSheetId="0">#REF!</definedName>
    <definedName name="mullatööd" localSheetId="1">#REF!</definedName>
    <definedName name="mullatööd">#REF!</definedName>
    <definedName name="nelikanttoru" localSheetId="0">#REF!</definedName>
    <definedName name="nelikanttoru" localSheetId="1">#REF!</definedName>
    <definedName name="nelikanttoru">#REF!</definedName>
    <definedName name="nelikanttoru150" localSheetId="1">#REF!</definedName>
    <definedName name="nelikanttoru150">#REF!</definedName>
    <definedName name="nelikanttoru30">#REF!</definedName>
    <definedName name="Number">[8]Koostamine!$G$1</definedName>
    <definedName name="objekt" localSheetId="0">[2]hinnad!$E$3:$E$32</definedName>
    <definedName name="objekt" localSheetId="1">[3]hinnad!$E$3:$E$32</definedName>
    <definedName name="objekt">[2]hinnad!$E$3:$E$32</definedName>
    <definedName name="objekt_ruumide_sobivus" localSheetId="0">[2]üürniku_hinnangud!$E$2:$E$31</definedName>
    <definedName name="objekt_ruumide_sobivus" localSheetId="1">[3]üürniku_hinnangud!$E$2:$E$31</definedName>
    <definedName name="objekt_ruumide_sobivus">[2]üürniku_hinnangud!$E$2:$E$31</definedName>
    <definedName name="objekti_aadress" localSheetId="0">#REF!</definedName>
    <definedName name="objekti_aadress" localSheetId="1">[4]eelarve!$F$6</definedName>
    <definedName name="objekti_aadress">#REF!</definedName>
    <definedName name="pakkujad_kogemus" localSheetId="0">[2]arendaja_haldaja_kogemus!$A$2:$A$16</definedName>
    <definedName name="pakkujad_kogemus" localSheetId="1">[3]arendaja_haldaja_kogemus!$A$2:$A$16</definedName>
    <definedName name="pakkujad_kogemus">[2]arendaja_haldaja_kogemus!$A$2:$A$16</definedName>
    <definedName name="paneelsein" localSheetId="0">#REF!</definedName>
    <definedName name="paneelsein" localSheetId="1">#REF!</definedName>
    <definedName name="paneelsein">#REF!</definedName>
    <definedName name="paneelsein3" localSheetId="0">'[10]muld,vund'!#REF!</definedName>
    <definedName name="paneelsein3" localSheetId="1">'[10]muld,vund'!#REF!</definedName>
    <definedName name="paneelsein3">'[10]muld,vund'!#REF!</definedName>
    <definedName name="pealkirjad" localSheetId="0">[2]hinnad!$F$2:$BQ$2</definedName>
    <definedName name="pealkirjad" localSheetId="1">[3]hinnad!$F$2:$BQ$2</definedName>
    <definedName name="pealkirjad">[2]hinnad!$F$2:$BQ$2</definedName>
    <definedName name="pealkirjad_kogemus" localSheetId="0">[2]arendaja_haldaja_kogemus!$B$1:$P$1</definedName>
    <definedName name="pealkirjad_kogemus" localSheetId="1">[3]arendaja_haldaja_kogemus!$B$1:$P$1</definedName>
    <definedName name="pealkirjad_kogemus">[2]arendaja_haldaja_kogemus!$B$1:$P$1</definedName>
    <definedName name="pealkirjad_ruumide_sobivus" localSheetId="0">[2]üürniku_hinnangud!$F$1:$L$1</definedName>
    <definedName name="pealkirjad_ruumide_sobivus" localSheetId="1">[3]üürniku_hinnangud!$F$1:$L$1</definedName>
    <definedName name="pealkirjad_ruumide_sobivus">[2]üürniku_hinnangud!$F$1:$L$1</definedName>
    <definedName name="Periood" localSheetId="0">#REF!</definedName>
    <definedName name="Periood" localSheetId="1">#REF!</definedName>
    <definedName name="Periood">#REF!</definedName>
    <definedName name="piirkond" localSheetId="0">#REF!</definedName>
    <definedName name="piirkond">#REF!</definedName>
    <definedName name="plekkkatus" localSheetId="0">#REF!</definedName>
    <definedName name="plekkkatus" localSheetId="1">#REF!</definedName>
    <definedName name="plekkkatus">#REF!</definedName>
    <definedName name="plekksein" localSheetId="1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 localSheetId="0">#REF!</definedName>
    <definedName name="prognoos_ilma_meeskonna_ja_yldkuludeta" localSheetId="1">#REF!</definedName>
    <definedName name="prognoos_ilma_meeskonna_ja_yldkuludeta">#REF!</definedName>
    <definedName name="prognoos_ilma_yldkuludeta" localSheetId="0">#REF!</definedName>
    <definedName name="prognoos_ilma_yldkuludeta">#REF!</definedName>
    <definedName name="prognoos_ilma_yldkuludeta_kokku_rahavoos" localSheetId="0">#REF!</definedName>
    <definedName name="prognoos_ilma_yldkuludeta_kokku_rahavoos">#REF!</definedName>
    <definedName name="prognoos_kokku" localSheetId="0">#REF!</definedName>
    <definedName name="prognoos_kokku">#REF!</definedName>
    <definedName name="prognoos_kokku_koos_sissevool" localSheetId="0">#REF!</definedName>
    <definedName name="prognoos_kokku_koos_sissevool">#REF!</definedName>
    <definedName name="prognoosi_muutmise_aeg" localSheetId="0">#REF!</definedName>
    <definedName name="prognoosi_muutmise_aeg" localSheetId="1">[11]algne_eelarve_prognoosiga!#REF!</definedName>
    <definedName name="prognoosi_muutmise_aeg">#REF!</definedName>
    <definedName name="prognoosi_periood" localSheetId="0">#REF!</definedName>
    <definedName name="prognoosi_periood" localSheetId="1">#REF!</definedName>
    <definedName name="prognoosi_periood">#REF!</definedName>
    <definedName name="projekti_nimi" localSheetId="0">#REF!</definedName>
    <definedName name="projekti_nimi" localSheetId="1">[4]eelarve!$F$4</definedName>
    <definedName name="projekti_nimi">#REF!</definedName>
    <definedName name="projekti_nr" localSheetId="0">#REF!</definedName>
    <definedName name="projekti_nr" localSheetId="1">[4]eelarve!$F$5</definedName>
    <definedName name="projekti_nr">#REF!</definedName>
    <definedName name="protsent" localSheetId="1">#REF!</definedName>
    <definedName name="protsent">#REF!</definedName>
    <definedName name="punktid_asukohahinnang" localSheetId="1">#REF!</definedName>
    <definedName name="punktid_asukohahinnang">#REF!</definedName>
    <definedName name="põrand" localSheetId="1">#REF!</definedName>
    <definedName name="põrand">#REF!</definedName>
    <definedName name="Reserv" localSheetId="0">#REF!</definedName>
    <definedName name="Reserv">#REF!</definedName>
    <definedName name="seinad">#REF!</definedName>
    <definedName name="seintelisa">#REF!</definedName>
    <definedName name="siseviimistlus">#REF!</definedName>
    <definedName name="sissevool" localSheetId="0">#REF!</definedName>
    <definedName name="sissevool">#REF!</definedName>
    <definedName name="sisu">#REF!</definedName>
    <definedName name="SOTS">#REF!</definedName>
    <definedName name="suletud_netopind" localSheetId="0">#REF!</definedName>
    <definedName name="suletud_netopind" localSheetId="1">[4]eelarve!$F$8</definedName>
    <definedName name="suletud_netopind">#REF!</definedName>
    <definedName name="Tabel" localSheetId="1">#REF!</definedName>
    <definedName name="Tabel">#REF!</definedName>
    <definedName name="tala" localSheetId="1">#REF!</definedName>
    <definedName name="tala">#REF!</definedName>
    <definedName name="TASU" localSheetId="1">#REF!</definedName>
    <definedName name="TASU">#REF!</definedName>
    <definedName name="teg">OFFSET('[1]Graafiku jaoks'!$B$2,0,'[1]Graafiku jaoks'!$D$17,1,'[1]Graafiku jaoks'!$D$20)</definedName>
    <definedName name="Tehnoloog">[8]Koostamine!$D$3</definedName>
    <definedName name="Tellija">[8]Koostamine!$G$2</definedName>
    <definedName name="tellisseinad" localSheetId="0">#REF!</definedName>
    <definedName name="tellisseinad" localSheetId="1">#REF!</definedName>
    <definedName name="tellisseinad">#REF!</definedName>
    <definedName name="terastalad" localSheetId="0">#REF!</definedName>
    <definedName name="terastalad" localSheetId="1">#REF!</definedName>
    <definedName name="terastalad">#REF!</definedName>
    <definedName name="Toode">[8]Koostamine!$G$3</definedName>
    <definedName name="TRANS" localSheetId="0">#REF!</definedName>
    <definedName name="TRANS" localSheetId="1">#REF!</definedName>
    <definedName name="TRANS">#REF!</definedName>
    <definedName name="Uus" localSheetId="0">#REF!</definedName>
    <definedName name="Uus" localSheetId="1">#REF!</definedName>
    <definedName name="Uus">#REF!</definedName>
    <definedName name="v" localSheetId="0">#REF!</definedName>
    <definedName name="v" localSheetId="1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5" i="13" l="1"/>
  <c r="AB89" i="13"/>
  <c r="AA89" i="13"/>
  <c r="Z89" i="13"/>
  <c r="Y89" i="13"/>
  <c r="W89" i="13"/>
  <c r="V89" i="13"/>
  <c r="U89" i="13"/>
  <c r="T89" i="13"/>
  <c r="R89" i="13"/>
  <c r="P89" i="13"/>
  <c r="N89" i="13"/>
  <c r="L89" i="13"/>
  <c r="J89" i="13"/>
  <c r="E89" i="13"/>
  <c r="R86" i="13"/>
  <c r="P86" i="13"/>
  <c r="N86" i="13"/>
  <c r="L86" i="13"/>
  <c r="J86" i="13"/>
  <c r="C86" i="13"/>
  <c r="R85" i="13"/>
  <c r="P85" i="13"/>
  <c r="N85" i="13"/>
  <c r="L85" i="13"/>
  <c r="J85" i="13"/>
  <c r="H85" i="13"/>
  <c r="E85" i="13"/>
  <c r="C85" i="13"/>
  <c r="R84" i="13"/>
  <c r="P84" i="13"/>
  <c r="N84" i="13"/>
  <c r="L84" i="13"/>
  <c r="J84" i="13"/>
  <c r="H84" i="13"/>
  <c r="E84" i="13"/>
  <c r="C84" i="13"/>
  <c r="R83" i="13"/>
  <c r="P83" i="13"/>
  <c r="N83" i="13"/>
  <c r="L83" i="13"/>
  <c r="J83" i="13"/>
  <c r="C83" i="13"/>
  <c r="E83" i="13" s="1"/>
  <c r="R82" i="13"/>
  <c r="P82" i="13"/>
  <c r="N82" i="13"/>
  <c r="L82" i="13"/>
  <c r="J82" i="13"/>
  <c r="C82" i="13"/>
  <c r="R81" i="13"/>
  <c r="P81" i="13"/>
  <c r="N81" i="13"/>
  <c r="L81" i="13"/>
  <c r="J81" i="13"/>
  <c r="H81" i="13"/>
  <c r="E81" i="13"/>
  <c r="C81" i="13"/>
  <c r="R80" i="13"/>
  <c r="P80" i="13"/>
  <c r="N80" i="13"/>
  <c r="L80" i="13"/>
  <c r="J80" i="13"/>
  <c r="H80" i="13"/>
  <c r="E80" i="13"/>
  <c r="C80" i="13"/>
  <c r="R79" i="13"/>
  <c r="P79" i="13"/>
  <c r="N79" i="13"/>
  <c r="L79" i="13"/>
  <c r="J79" i="13"/>
  <c r="C79" i="13"/>
  <c r="E79" i="13" s="1"/>
  <c r="R78" i="13"/>
  <c r="P78" i="13"/>
  <c r="N78" i="13"/>
  <c r="L78" i="13"/>
  <c r="J78" i="13"/>
  <c r="C78" i="13"/>
  <c r="R77" i="13"/>
  <c r="P77" i="13"/>
  <c r="N77" i="13"/>
  <c r="L77" i="13"/>
  <c r="J77" i="13"/>
  <c r="H77" i="13"/>
  <c r="E77" i="13"/>
  <c r="C77" i="13"/>
  <c r="R76" i="13"/>
  <c r="P76" i="13"/>
  <c r="N76" i="13"/>
  <c r="L76" i="13"/>
  <c r="J76" i="13"/>
  <c r="H76" i="13"/>
  <c r="E76" i="13"/>
  <c r="C76" i="13"/>
  <c r="R75" i="13"/>
  <c r="P75" i="13"/>
  <c r="N75" i="13"/>
  <c r="L75" i="13"/>
  <c r="J75" i="13"/>
  <c r="C75" i="13"/>
  <c r="E75" i="13" s="1"/>
  <c r="R74" i="13"/>
  <c r="P74" i="13"/>
  <c r="N74" i="13"/>
  <c r="L74" i="13"/>
  <c r="J74" i="13"/>
  <c r="C74" i="13"/>
  <c r="R73" i="13"/>
  <c r="P73" i="13"/>
  <c r="N73" i="13"/>
  <c r="L73" i="13"/>
  <c r="J73" i="13"/>
  <c r="H73" i="13"/>
  <c r="E73" i="13"/>
  <c r="C73" i="13"/>
  <c r="R72" i="13"/>
  <c r="P72" i="13"/>
  <c r="N72" i="13"/>
  <c r="L72" i="13"/>
  <c r="J72" i="13"/>
  <c r="H72" i="13"/>
  <c r="E72" i="13"/>
  <c r="C72" i="13"/>
  <c r="R71" i="13"/>
  <c r="P71" i="13"/>
  <c r="N71" i="13"/>
  <c r="L71" i="13"/>
  <c r="J71" i="13"/>
  <c r="C71" i="13"/>
  <c r="R70" i="13"/>
  <c r="P70" i="13"/>
  <c r="N70" i="13"/>
  <c r="L70" i="13"/>
  <c r="J70" i="13"/>
  <c r="E70" i="13"/>
  <c r="C70" i="13"/>
  <c r="H70" i="13" s="1"/>
  <c r="R69" i="13"/>
  <c r="P69" i="13"/>
  <c r="N69" i="13"/>
  <c r="L69" i="13"/>
  <c r="J69" i="13"/>
  <c r="H69" i="13"/>
  <c r="C69" i="13"/>
  <c r="E69" i="13" s="1"/>
  <c r="R68" i="13"/>
  <c r="P68" i="13"/>
  <c r="N68" i="13"/>
  <c r="L68" i="13"/>
  <c r="J68" i="13"/>
  <c r="H68" i="13"/>
  <c r="C68" i="13"/>
  <c r="E68" i="13" s="1"/>
  <c r="R67" i="13"/>
  <c r="P67" i="13"/>
  <c r="N67" i="13"/>
  <c r="L67" i="13"/>
  <c r="J67" i="13"/>
  <c r="H67" i="13"/>
  <c r="E67" i="13"/>
  <c r="C67" i="13"/>
  <c r="R66" i="13"/>
  <c r="P66" i="13"/>
  <c r="N66" i="13"/>
  <c r="L66" i="13"/>
  <c r="J66" i="13"/>
  <c r="C66" i="13"/>
  <c r="R65" i="13"/>
  <c r="P65" i="13"/>
  <c r="N65" i="13"/>
  <c r="L65" i="13"/>
  <c r="J65" i="13"/>
  <c r="E65" i="13"/>
  <c r="C65" i="13"/>
  <c r="H65" i="13" s="1"/>
  <c r="R64" i="13"/>
  <c r="P64" i="13"/>
  <c r="N64" i="13"/>
  <c r="L64" i="13"/>
  <c r="J64" i="13"/>
  <c r="H64" i="13"/>
  <c r="C64" i="13"/>
  <c r="E64" i="13" s="1"/>
  <c r="R63" i="13"/>
  <c r="P63" i="13"/>
  <c r="N63" i="13"/>
  <c r="L63" i="13"/>
  <c r="J63" i="13"/>
  <c r="H63" i="13"/>
  <c r="E63" i="13"/>
  <c r="C63" i="13"/>
  <c r="R62" i="13"/>
  <c r="P62" i="13"/>
  <c r="N62" i="13"/>
  <c r="L62" i="13"/>
  <c r="J62" i="13"/>
  <c r="C62" i="13"/>
  <c r="R61" i="13"/>
  <c r="P61" i="13"/>
  <c r="N61" i="13"/>
  <c r="L61" i="13"/>
  <c r="J61" i="13"/>
  <c r="E61" i="13"/>
  <c r="C61" i="13"/>
  <c r="H61" i="13" s="1"/>
  <c r="R60" i="13"/>
  <c r="P60" i="13"/>
  <c r="N60" i="13"/>
  <c r="L60" i="13"/>
  <c r="J60" i="13"/>
  <c r="H60" i="13"/>
  <c r="E60" i="13"/>
  <c r="C60" i="13"/>
  <c r="R59" i="13"/>
  <c r="P59" i="13"/>
  <c r="N59" i="13"/>
  <c r="L59" i="13"/>
  <c r="J59" i="13"/>
  <c r="H59" i="13"/>
  <c r="E59" i="13"/>
  <c r="C59" i="13"/>
  <c r="R58" i="13"/>
  <c r="P58" i="13"/>
  <c r="N58" i="13"/>
  <c r="L58" i="13"/>
  <c r="J58" i="13"/>
  <c r="C58" i="13"/>
  <c r="R57" i="13"/>
  <c r="P57" i="13"/>
  <c r="N57" i="13"/>
  <c r="L57" i="13"/>
  <c r="J57" i="13"/>
  <c r="E57" i="13"/>
  <c r="C57" i="13"/>
  <c r="H57" i="13" s="1"/>
  <c r="R56" i="13"/>
  <c r="P56" i="13"/>
  <c r="N56" i="13"/>
  <c r="L56" i="13"/>
  <c r="J56" i="13"/>
  <c r="H56" i="13"/>
  <c r="E56" i="13"/>
  <c r="C56" i="13"/>
  <c r="R55" i="13"/>
  <c r="P55" i="13"/>
  <c r="N55" i="13"/>
  <c r="L55" i="13"/>
  <c r="J55" i="13"/>
  <c r="H55" i="13"/>
  <c r="E55" i="13"/>
  <c r="C55" i="13"/>
  <c r="R54" i="13"/>
  <c r="P54" i="13"/>
  <c r="N54" i="13"/>
  <c r="L54" i="13"/>
  <c r="J54" i="13"/>
  <c r="C54" i="13"/>
  <c r="R53" i="13"/>
  <c r="P53" i="13"/>
  <c r="N53" i="13"/>
  <c r="L53" i="13"/>
  <c r="J53" i="13"/>
  <c r="E53" i="13"/>
  <c r="C53" i="13"/>
  <c r="H53" i="13" s="1"/>
  <c r="R52" i="13"/>
  <c r="P52" i="13"/>
  <c r="N52" i="13"/>
  <c r="L52" i="13"/>
  <c r="J52" i="13"/>
  <c r="H52" i="13"/>
  <c r="E52" i="13"/>
  <c r="C52" i="13"/>
  <c r="R51" i="13"/>
  <c r="P51" i="13"/>
  <c r="N51" i="13"/>
  <c r="L51" i="13"/>
  <c r="J51" i="13"/>
  <c r="H51" i="13"/>
  <c r="E51" i="13"/>
  <c r="C51" i="13"/>
  <c r="R50" i="13"/>
  <c r="P50" i="13"/>
  <c r="N50" i="13"/>
  <c r="L50" i="13"/>
  <c r="J50" i="13"/>
  <c r="H50" i="13"/>
  <c r="E50" i="13"/>
  <c r="C50" i="13"/>
  <c r="R49" i="13"/>
  <c r="P49" i="13"/>
  <c r="N49" i="13"/>
  <c r="L49" i="13"/>
  <c r="J49" i="13"/>
  <c r="C49" i="13"/>
  <c r="H49" i="13" s="1"/>
  <c r="R48" i="13"/>
  <c r="P48" i="13"/>
  <c r="N48" i="13"/>
  <c r="L48" i="13"/>
  <c r="J48" i="13"/>
  <c r="C48" i="13"/>
  <c r="R47" i="13"/>
  <c r="P47" i="13"/>
  <c r="N47" i="13"/>
  <c r="L47" i="13"/>
  <c r="J47" i="13"/>
  <c r="H47" i="13"/>
  <c r="E47" i="13"/>
  <c r="C47" i="13"/>
  <c r="R46" i="13"/>
  <c r="P46" i="13"/>
  <c r="N46" i="13"/>
  <c r="L46" i="13"/>
  <c r="J46" i="13"/>
  <c r="H46" i="13"/>
  <c r="E46" i="13"/>
  <c r="C46" i="13"/>
  <c r="R45" i="13"/>
  <c r="P45" i="13"/>
  <c r="N45" i="13"/>
  <c r="L45" i="13"/>
  <c r="J45" i="13"/>
  <c r="C45" i="13"/>
  <c r="R44" i="13"/>
  <c r="P44" i="13"/>
  <c r="N44" i="13"/>
  <c r="L44" i="13"/>
  <c r="J44" i="13"/>
  <c r="E44" i="13"/>
  <c r="C44" i="13"/>
  <c r="H44" i="13" s="1"/>
  <c r="R43" i="13"/>
  <c r="P43" i="13"/>
  <c r="N43" i="13"/>
  <c r="L43" i="13"/>
  <c r="J43" i="13"/>
  <c r="H43" i="13"/>
  <c r="E43" i="13"/>
  <c r="C43" i="13"/>
  <c r="R42" i="13"/>
  <c r="P42" i="13"/>
  <c r="N42" i="13"/>
  <c r="L42" i="13"/>
  <c r="J42" i="13"/>
  <c r="H42" i="13"/>
  <c r="E42" i="13"/>
  <c r="C42" i="13"/>
  <c r="R41" i="13"/>
  <c r="P41" i="13"/>
  <c r="N41" i="13"/>
  <c r="L41" i="13"/>
  <c r="J41" i="13"/>
  <c r="C41" i="13"/>
  <c r="R40" i="13"/>
  <c r="P40" i="13"/>
  <c r="N40" i="13"/>
  <c r="L40" i="13"/>
  <c r="J40" i="13"/>
  <c r="C40" i="13"/>
  <c r="H40" i="13" s="1"/>
  <c r="R39" i="13"/>
  <c r="P39" i="13"/>
  <c r="N39" i="13"/>
  <c r="L39" i="13"/>
  <c r="J39" i="13"/>
  <c r="H39" i="13"/>
  <c r="E39" i="13"/>
  <c r="C39" i="13"/>
  <c r="R38" i="13"/>
  <c r="P38" i="13"/>
  <c r="N38" i="13"/>
  <c r="L38" i="13"/>
  <c r="J38" i="13"/>
  <c r="H38" i="13"/>
  <c r="E38" i="13"/>
  <c r="C38" i="13"/>
  <c r="R37" i="13"/>
  <c r="P37" i="13"/>
  <c r="N37" i="13"/>
  <c r="L37" i="13"/>
  <c r="J37" i="13"/>
  <c r="H37" i="13"/>
  <c r="C37" i="13"/>
  <c r="E37" i="13" s="1"/>
  <c r="R36" i="13"/>
  <c r="P36" i="13"/>
  <c r="N36" i="13"/>
  <c r="L36" i="13"/>
  <c r="J36" i="13"/>
  <c r="C36" i="13"/>
  <c r="H36" i="13" s="1"/>
  <c r="R35" i="13"/>
  <c r="P35" i="13"/>
  <c r="N35" i="13"/>
  <c r="L35" i="13"/>
  <c r="J35" i="13"/>
  <c r="H35" i="13"/>
  <c r="C35" i="13"/>
  <c r="E35" i="13" s="1"/>
  <c r="R34" i="13"/>
  <c r="P34" i="13"/>
  <c r="N34" i="13"/>
  <c r="L34" i="13"/>
  <c r="J34" i="13"/>
  <c r="H34" i="13"/>
  <c r="E34" i="13"/>
  <c r="C34" i="13"/>
  <c r="R33" i="13"/>
  <c r="P33" i="13"/>
  <c r="N33" i="13"/>
  <c r="L33" i="13"/>
  <c r="J33" i="13"/>
  <c r="C33" i="13"/>
  <c r="E33" i="13" s="1"/>
  <c r="R32" i="13"/>
  <c r="P32" i="13"/>
  <c r="N32" i="13"/>
  <c r="L32" i="13"/>
  <c r="J32" i="13"/>
  <c r="H32" i="13"/>
  <c r="E32" i="13"/>
  <c r="C32" i="13"/>
  <c r="R31" i="13"/>
  <c r="P31" i="13"/>
  <c r="N31" i="13"/>
  <c r="L31" i="13"/>
  <c r="J31" i="13"/>
  <c r="H31" i="13"/>
  <c r="C31" i="13"/>
  <c r="E31" i="13" s="1"/>
  <c r="R30" i="13"/>
  <c r="P30" i="13"/>
  <c r="N30" i="13"/>
  <c r="L30" i="13"/>
  <c r="J30" i="13"/>
  <c r="C30" i="13"/>
  <c r="H30" i="13" s="1"/>
  <c r="R29" i="13"/>
  <c r="P29" i="13"/>
  <c r="N29" i="13"/>
  <c r="L29" i="13"/>
  <c r="J29" i="13"/>
  <c r="C29" i="13"/>
  <c r="H29" i="13" s="1"/>
  <c r="R28" i="13"/>
  <c r="P28" i="13"/>
  <c r="N28" i="13"/>
  <c r="L28" i="13"/>
  <c r="J28" i="13"/>
  <c r="H28" i="13"/>
  <c r="E28" i="13"/>
  <c r="C28" i="13"/>
  <c r="R27" i="13"/>
  <c r="P27" i="13"/>
  <c r="N27" i="13"/>
  <c r="L27" i="13"/>
  <c r="J27" i="13"/>
  <c r="H27" i="13"/>
  <c r="C27" i="13"/>
  <c r="E27" i="13" s="1"/>
  <c r="R26" i="13"/>
  <c r="P26" i="13"/>
  <c r="N26" i="13"/>
  <c r="L26" i="13"/>
  <c r="J26" i="13"/>
  <c r="C26" i="13"/>
  <c r="H26" i="13" s="1"/>
  <c r="R25" i="13"/>
  <c r="P25" i="13"/>
  <c r="N25" i="13"/>
  <c r="L25" i="13"/>
  <c r="J25" i="13"/>
  <c r="C25" i="13"/>
  <c r="H25" i="13" s="1"/>
  <c r="R24" i="13"/>
  <c r="P24" i="13"/>
  <c r="N24" i="13"/>
  <c r="L24" i="13"/>
  <c r="J24" i="13"/>
  <c r="H24" i="13"/>
  <c r="E24" i="13"/>
  <c r="C24" i="13"/>
  <c r="R23" i="13"/>
  <c r="P23" i="13"/>
  <c r="N23" i="13"/>
  <c r="L23" i="13"/>
  <c r="J23" i="13"/>
  <c r="H23" i="13"/>
  <c r="C23" i="13"/>
  <c r="E23" i="13" s="1"/>
  <c r="R22" i="13"/>
  <c r="P22" i="13"/>
  <c r="N22" i="13"/>
  <c r="L22" i="13"/>
  <c r="J22" i="13"/>
  <c r="C22" i="13"/>
  <c r="H22" i="13" s="1"/>
  <c r="R21" i="13"/>
  <c r="P21" i="13"/>
  <c r="N21" i="13"/>
  <c r="L21" i="13"/>
  <c r="J21" i="13"/>
  <c r="C21" i="13"/>
  <c r="H21" i="13" s="1"/>
  <c r="R20" i="13"/>
  <c r="P20" i="13"/>
  <c r="N20" i="13"/>
  <c r="L20" i="13"/>
  <c r="J20" i="13"/>
  <c r="H20" i="13"/>
  <c r="E20" i="13"/>
  <c r="C20" i="13"/>
  <c r="R19" i="13"/>
  <c r="P19" i="13"/>
  <c r="N19" i="13"/>
  <c r="L19" i="13"/>
  <c r="J19" i="13"/>
  <c r="H19" i="13"/>
  <c r="C19" i="13"/>
  <c r="E19" i="13" s="1"/>
  <c r="R18" i="13"/>
  <c r="P18" i="13"/>
  <c r="N18" i="13"/>
  <c r="L18" i="13"/>
  <c r="J18" i="13"/>
  <c r="C18" i="13"/>
  <c r="H18" i="13" s="1"/>
  <c r="R17" i="13"/>
  <c r="P17" i="13"/>
  <c r="N17" i="13"/>
  <c r="L17" i="13"/>
  <c r="J17" i="13"/>
  <c r="C17" i="13"/>
  <c r="R16" i="13"/>
  <c r="P16" i="13"/>
  <c r="N16" i="13"/>
  <c r="L16" i="13"/>
  <c r="J16" i="13"/>
  <c r="H16" i="13"/>
  <c r="E16" i="13"/>
  <c r="C16" i="13"/>
  <c r="R15" i="13"/>
  <c r="P15" i="13"/>
  <c r="N15" i="13"/>
  <c r="L15" i="13"/>
  <c r="J15" i="13"/>
  <c r="H15" i="13"/>
  <c r="C15" i="13"/>
  <c r="E15" i="13" s="1"/>
  <c r="R14" i="13"/>
  <c r="P14" i="13"/>
  <c r="N14" i="13"/>
  <c r="L14" i="13"/>
  <c r="J14" i="13"/>
  <c r="C14" i="13"/>
  <c r="H14" i="13" s="1"/>
  <c r="R13" i="13"/>
  <c r="P13" i="13"/>
  <c r="N13" i="13"/>
  <c r="L13" i="13"/>
  <c r="J13" i="13"/>
  <c r="C13" i="13"/>
  <c r="R12" i="13"/>
  <c r="P12" i="13"/>
  <c r="N12" i="13"/>
  <c r="L12" i="13"/>
  <c r="J12" i="13"/>
  <c r="H12" i="13"/>
  <c r="E12" i="13"/>
  <c r="C12" i="13"/>
  <c r="R11" i="13"/>
  <c r="P11" i="13"/>
  <c r="N11" i="13"/>
  <c r="L11" i="13"/>
  <c r="J11" i="13"/>
  <c r="H11" i="13"/>
  <c r="E11" i="13"/>
  <c r="C11" i="13"/>
  <c r="R10" i="13"/>
  <c r="P10" i="13"/>
  <c r="N10" i="13"/>
  <c r="L10" i="13"/>
  <c r="J10" i="13"/>
  <c r="C10" i="13"/>
  <c r="H10" i="13" s="1"/>
  <c r="R9" i="13"/>
  <c r="P9" i="13"/>
  <c r="N9" i="13"/>
  <c r="L9" i="13"/>
  <c r="J9" i="13"/>
  <c r="C9" i="13"/>
  <c r="R8" i="13"/>
  <c r="P8" i="13"/>
  <c r="N8" i="13"/>
  <c r="L8" i="13"/>
  <c r="J8" i="13"/>
  <c r="H8" i="13"/>
  <c r="E8" i="13"/>
  <c r="C8" i="13"/>
  <c r="R7" i="13"/>
  <c r="P7" i="13"/>
  <c r="N7" i="13"/>
  <c r="L7" i="13"/>
  <c r="J7" i="13"/>
  <c r="H7" i="13"/>
  <c r="E7" i="13"/>
  <c r="C7" i="13"/>
  <c r="D72" i="12"/>
  <c r="D67" i="12"/>
  <c r="D65" i="12"/>
  <c r="F65" i="12" s="1"/>
  <c r="D64" i="12"/>
  <c r="F63" i="12"/>
  <c r="F62" i="12"/>
  <c r="F61" i="12"/>
  <c r="F60" i="12"/>
  <c r="F59" i="12" s="1"/>
  <c r="F58" i="12" s="1"/>
  <c r="D59" i="12"/>
  <c r="D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2" i="12" s="1"/>
  <c r="F33" i="12"/>
  <c r="D33" i="12"/>
  <c r="D32" i="12"/>
  <c r="D27" i="12" s="1"/>
  <c r="F31" i="12"/>
  <c r="F30" i="12"/>
  <c r="F29" i="12"/>
  <c r="F28" i="12"/>
  <c r="F27" i="12" s="1"/>
  <c r="D28" i="12"/>
  <c r="F26" i="12"/>
  <c r="F25" i="12" s="1"/>
  <c r="D25" i="12"/>
  <c r="F24" i="12"/>
  <c r="F21" i="12" s="1"/>
  <c r="F23" i="12"/>
  <c r="F22" i="12"/>
  <c r="D21" i="12"/>
  <c r="F20" i="12"/>
  <c r="F19" i="12"/>
  <c r="F18" i="12"/>
  <c r="F17" i="12"/>
  <c r="F16" i="12"/>
  <c r="F15" i="12"/>
  <c r="S14" i="12"/>
  <c r="F14" i="12"/>
  <c r="F13" i="12"/>
  <c r="F12" i="12"/>
  <c r="D12" i="12"/>
  <c r="S11" i="12"/>
  <c r="D11" i="12"/>
  <c r="D10" i="12" s="1"/>
  <c r="D9" i="12" s="1"/>
  <c r="D66" i="12" s="1"/>
  <c r="K9" i="12"/>
  <c r="Q9" i="12"/>
  <c r="R11" i="12" s="1"/>
  <c r="O9" i="12"/>
  <c r="P16" i="12" s="1"/>
  <c r="M9" i="12"/>
  <c r="N16" i="12" s="1"/>
  <c r="F9" i="12"/>
  <c r="F66" i="12" s="1"/>
  <c r="S17" i="12" s="1"/>
  <c r="P11" i="12" l="1"/>
  <c r="N14" i="12"/>
  <c r="R16" i="12"/>
  <c r="R14" i="12"/>
  <c r="L17" i="12"/>
  <c r="R17" i="12"/>
  <c r="P17" i="12"/>
  <c r="N17" i="12"/>
  <c r="S10" i="12"/>
  <c r="D70" i="12"/>
  <c r="H9" i="13"/>
  <c r="E9" i="13"/>
  <c r="E87" i="13" s="1"/>
  <c r="E90" i="13" s="1"/>
  <c r="L14" i="12"/>
  <c r="L16" i="12"/>
  <c r="L11" i="12"/>
  <c r="P87" i="13"/>
  <c r="P88" i="13"/>
  <c r="H13" i="13"/>
  <c r="E13" i="13"/>
  <c r="H17" i="13"/>
  <c r="E17" i="13"/>
  <c r="U33" i="13"/>
  <c r="Z33" i="13" s="1"/>
  <c r="U11" i="13"/>
  <c r="Z11" i="13" s="1"/>
  <c r="H48" i="13"/>
  <c r="E48" i="13"/>
  <c r="P14" i="12"/>
  <c r="J87" i="13"/>
  <c r="J88" i="13"/>
  <c r="R87" i="13"/>
  <c r="R88" i="13"/>
  <c r="E21" i="13"/>
  <c r="E25" i="13"/>
  <c r="E29" i="13"/>
  <c r="E40" i="13"/>
  <c r="U41" i="13"/>
  <c r="Z41" i="13" s="1"/>
  <c r="U46" i="13"/>
  <c r="Z46" i="13" s="1"/>
  <c r="H66" i="13"/>
  <c r="E66" i="13"/>
  <c r="N11" i="12"/>
  <c r="L88" i="13"/>
  <c r="L87" i="13"/>
  <c r="E10" i="13"/>
  <c r="E14" i="13"/>
  <c r="E18" i="13"/>
  <c r="U18" i="13"/>
  <c r="Z18" i="13" s="1"/>
  <c r="E22" i="13"/>
  <c r="E26" i="13"/>
  <c r="U26" i="13"/>
  <c r="Z26" i="13" s="1"/>
  <c r="E30" i="13"/>
  <c r="E36" i="13"/>
  <c r="U42" i="13"/>
  <c r="Z42" i="13" s="1"/>
  <c r="E54" i="13"/>
  <c r="H54" i="13"/>
  <c r="H41" i="13"/>
  <c r="E41" i="13"/>
  <c r="N88" i="13"/>
  <c r="N87" i="13"/>
  <c r="H33" i="13"/>
  <c r="H45" i="13"/>
  <c r="E45" i="13"/>
  <c r="H58" i="13"/>
  <c r="E58" i="13"/>
  <c r="E49" i="13"/>
  <c r="U54" i="13"/>
  <c r="Z54" i="13" s="1"/>
  <c r="U55" i="13"/>
  <c r="Z55" i="13" s="1"/>
  <c r="H82" i="13"/>
  <c r="E82" i="13"/>
  <c r="H62" i="13"/>
  <c r="E62" i="13"/>
  <c r="U75" i="13"/>
  <c r="Z75" i="13" s="1"/>
  <c r="U58" i="13"/>
  <c r="Z58" i="13" s="1"/>
  <c r="E71" i="13"/>
  <c r="H71" i="13"/>
  <c r="H86" i="13"/>
  <c r="E86" i="13"/>
  <c r="H74" i="13"/>
  <c r="E74" i="13"/>
  <c r="H78" i="13"/>
  <c r="E78" i="13"/>
  <c r="H75" i="13"/>
  <c r="U76" i="13"/>
  <c r="Z76" i="13" s="1"/>
  <c r="H79" i="13"/>
  <c r="H83" i="13"/>
  <c r="U84" i="13"/>
  <c r="Z84" i="13" s="1"/>
  <c r="U72" i="13" l="1"/>
  <c r="Z72" i="13" s="1"/>
  <c r="U79" i="13"/>
  <c r="Z79" i="13" s="1"/>
  <c r="U66" i="13"/>
  <c r="Z66" i="13" s="1"/>
  <c r="U63" i="13"/>
  <c r="Z63" i="13" s="1"/>
  <c r="U50" i="13"/>
  <c r="Z50" i="13" s="1"/>
  <c r="U67" i="13"/>
  <c r="Z67" i="13" s="1"/>
  <c r="U45" i="13"/>
  <c r="Z45" i="13" s="1"/>
  <c r="U80" i="13"/>
  <c r="Z80" i="13" s="1"/>
  <c r="U83" i="13"/>
  <c r="Z83" i="13" s="1"/>
  <c r="U71" i="13"/>
  <c r="Z71" i="13" s="1"/>
  <c r="U62" i="13"/>
  <c r="Z62" i="13" s="1"/>
  <c r="U59" i="13"/>
  <c r="Z59" i="13" s="1"/>
  <c r="U22" i="13"/>
  <c r="Z22" i="13" s="1"/>
  <c r="U38" i="13"/>
  <c r="Z38" i="13" s="1"/>
  <c r="E92" i="13"/>
  <c r="J93" i="13"/>
  <c r="J96" i="13"/>
  <c r="J90" i="13"/>
  <c r="J91" i="13" s="1"/>
  <c r="J92" i="13" s="1"/>
  <c r="J95" i="13" s="1"/>
  <c r="J97" i="13"/>
  <c r="D69" i="12"/>
  <c r="U86" i="13"/>
  <c r="Z86" i="13" s="1"/>
  <c r="U82" i="13"/>
  <c r="Z82" i="13" s="1"/>
  <c r="U78" i="13"/>
  <c r="Z78" i="13" s="1"/>
  <c r="U74" i="13"/>
  <c r="Z74" i="13" s="1"/>
  <c r="U85" i="13"/>
  <c r="Z85" i="13" s="1"/>
  <c r="U69" i="13"/>
  <c r="Z69" i="13" s="1"/>
  <c r="U68" i="13"/>
  <c r="Z68" i="13" s="1"/>
  <c r="U64" i="13"/>
  <c r="Z64" i="13" s="1"/>
  <c r="U60" i="13"/>
  <c r="Z60" i="13" s="1"/>
  <c r="U81" i="13"/>
  <c r="Z81" i="13" s="1"/>
  <c r="U77" i="13"/>
  <c r="Z77" i="13" s="1"/>
  <c r="U70" i="13"/>
  <c r="Z70" i="13" s="1"/>
  <c r="U57" i="13"/>
  <c r="Z57" i="13" s="1"/>
  <c r="U73" i="13"/>
  <c r="Z73" i="13" s="1"/>
  <c r="U65" i="13"/>
  <c r="Z65" i="13" s="1"/>
  <c r="U61" i="13"/>
  <c r="Z61" i="13" s="1"/>
  <c r="U48" i="13"/>
  <c r="Z48" i="13" s="1"/>
  <c r="U56" i="13"/>
  <c r="Z56" i="13" s="1"/>
  <c r="U44" i="13"/>
  <c r="Z44" i="13" s="1"/>
  <c r="U43" i="13"/>
  <c r="Z43" i="13" s="1"/>
  <c r="U35" i="13"/>
  <c r="Z35" i="13" s="1"/>
  <c r="U34" i="13"/>
  <c r="Z34" i="13" s="1"/>
  <c r="U32" i="13"/>
  <c r="Z32" i="13" s="1"/>
  <c r="U28" i="13"/>
  <c r="Z28" i="13" s="1"/>
  <c r="U24" i="13"/>
  <c r="Z24" i="13" s="1"/>
  <c r="U20" i="13"/>
  <c r="Z20" i="13" s="1"/>
  <c r="U47" i="13"/>
  <c r="Z47" i="13" s="1"/>
  <c r="U36" i="13"/>
  <c r="Z36" i="13" s="1"/>
  <c r="U29" i="13"/>
  <c r="Z29" i="13" s="1"/>
  <c r="U25" i="13"/>
  <c r="Z25" i="13" s="1"/>
  <c r="U21" i="13"/>
  <c r="Z21" i="13" s="1"/>
  <c r="U17" i="13"/>
  <c r="Z17" i="13" s="1"/>
  <c r="U13" i="13"/>
  <c r="Z13" i="13" s="1"/>
  <c r="U9" i="13"/>
  <c r="Z9" i="13" s="1"/>
  <c r="U52" i="13"/>
  <c r="Z52" i="13" s="1"/>
  <c r="U40" i="13"/>
  <c r="Z40" i="13" s="1"/>
  <c r="U39" i="13"/>
  <c r="Z39" i="13" s="1"/>
  <c r="U8" i="13"/>
  <c r="Z8" i="13" s="1"/>
  <c r="U16" i="13"/>
  <c r="Z16" i="13" s="1"/>
  <c r="U12" i="13"/>
  <c r="Z12" i="13" s="1"/>
  <c r="U14" i="13"/>
  <c r="Z14" i="13" s="1"/>
  <c r="U31" i="13"/>
  <c r="Z31" i="13" s="1"/>
  <c r="U15" i="13"/>
  <c r="Z15" i="13" s="1"/>
  <c r="U19" i="13"/>
  <c r="Z19" i="13" s="1"/>
  <c r="N10" i="12"/>
  <c r="L10" i="12"/>
  <c r="S12" i="12"/>
  <c r="R10" i="12"/>
  <c r="P10" i="12"/>
  <c r="E88" i="13"/>
  <c r="E93" i="13" s="1"/>
  <c r="U7" i="13"/>
  <c r="E94" i="13"/>
  <c r="U53" i="13"/>
  <c r="Z53" i="13" s="1"/>
  <c r="U51" i="13"/>
  <c r="Z51" i="13" s="1"/>
  <c r="U49" i="13"/>
  <c r="Z49" i="13" s="1"/>
  <c r="U30" i="13"/>
  <c r="Z30" i="13" s="1"/>
  <c r="U37" i="13"/>
  <c r="Z37" i="13" s="1"/>
  <c r="R96" i="13"/>
  <c r="R97" i="13"/>
  <c r="R90" i="13"/>
  <c r="R91" i="13" s="1"/>
  <c r="R92" i="13" s="1"/>
  <c r="R95" i="13" s="1"/>
  <c r="U27" i="13"/>
  <c r="Z27" i="13" s="1"/>
  <c r="P96" i="13"/>
  <c r="P93" i="13"/>
  <c r="P97" i="13"/>
  <c r="P90" i="13"/>
  <c r="P91" i="13" s="1"/>
  <c r="P92" i="13" s="1"/>
  <c r="P95" i="13" s="1"/>
  <c r="N94" i="13"/>
  <c r="N97" i="13"/>
  <c r="N90" i="13"/>
  <c r="N91" i="13" s="1"/>
  <c r="N92" i="13" s="1"/>
  <c r="N95" i="13" s="1"/>
  <c r="N96" i="13"/>
  <c r="N93" i="13"/>
  <c r="L97" i="13"/>
  <c r="L90" i="13"/>
  <c r="L91" i="13" s="1"/>
  <c r="L92" i="13" s="1"/>
  <c r="L95" i="13" s="1"/>
  <c r="L93" i="13"/>
  <c r="L96" i="13"/>
  <c r="J94" i="13"/>
  <c r="U23" i="13"/>
  <c r="Z23" i="13" s="1"/>
  <c r="U10" i="13"/>
  <c r="Z10" i="13" s="1"/>
  <c r="V85" i="13" l="1"/>
  <c r="AA85" i="13" s="1"/>
  <c r="V81" i="13"/>
  <c r="AA81" i="13" s="1"/>
  <c r="V77" i="13"/>
  <c r="AA77" i="13" s="1"/>
  <c r="V73" i="13"/>
  <c r="AA73" i="13" s="1"/>
  <c r="V76" i="13"/>
  <c r="AA76" i="13" s="1"/>
  <c r="V84" i="13"/>
  <c r="AA84" i="13" s="1"/>
  <c r="V69" i="13"/>
  <c r="AA69" i="13" s="1"/>
  <c r="V68" i="13"/>
  <c r="AA68" i="13" s="1"/>
  <c r="V80" i="13"/>
  <c r="AA80" i="13" s="1"/>
  <c r="V72" i="13"/>
  <c r="AA72" i="13" s="1"/>
  <c r="V64" i="13"/>
  <c r="AA64" i="13" s="1"/>
  <c r="V56" i="13"/>
  <c r="AA56" i="13" s="1"/>
  <c r="V52" i="13"/>
  <c r="AA52" i="13" s="1"/>
  <c r="V47" i="13"/>
  <c r="AA47" i="13" s="1"/>
  <c r="V60" i="13"/>
  <c r="AA60" i="13" s="1"/>
  <c r="V54" i="13"/>
  <c r="AA54" i="13" s="1"/>
  <c r="V29" i="13"/>
  <c r="AA29" i="13" s="1"/>
  <c r="V25" i="13"/>
  <c r="AA25" i="13" s="1"/>
  <c r="V21" i="13"/>
  <c r="AA21" i="13" s="1"/>
  <c r="V17" i="13"/>
  <c r="AA17" i="13" s="1"/>
  <c r="V13" i="13"/>
  <c r="AA13" i="13" s="1"/>
  <c r="V43" i="13"/>
  <c r="AA43" i="13" s="1"/>
  <c r="V31" i="13"/>
  <c r="AA31" i="13" s="1"/>
  <c r="V27" i="13"/>
  <c r="AA27" i="13" s="1"/>
  <c r="V23" i="13"/>
  <c r="AA23" i="13" s="1"/>
  <c r="V19" i="13"/>
  <c r="AA19" i="13" s="1"/>
  <c r="V39" i="13"/>
  <c r="AA39" i="13" s="1"/>
  <c r="V34" i="13"/>
  <c r="AA34" i="13" s="1"/>
  <c r="V28" i="13"/>
  <c r="AA28" i="13" s="1"/>
  <c r="V24" i="13"/>
  <c r="AA24" i="13" s="1"/>
  <c r="V20" i="13"/>
  <c r="AA20" i="13" s="1"/>
  <c r="V16" i="13"/>
  <c r="AA16" i="13" s="1"/>
  <c r="V12" i="13"/>
  <c r="AA12" i="13" s="1"/>
  <c r="V8" i="13"/>
  <c r="AA8" i="13" s="1"/>
  <c r="V35" i="13"/>
  <c r="AA35" i="13" s="1"/>
  <c r="V15" i="13"/>
  <c r="AA15" i="13" s="1"/>
  <c r="V7" i="13"/>
  <c r="V11" i="13"/>
  <c r="AA11" i="13" s="1"/>
  <c r="V26" i="13"/>
  <c r="AA26" i="13" s="1"/>
  <c r="V9" i="13"/>
  <c r="AA9" i="13" s="1"/>
  <c r="V32" i="13"/>
  <c r="AA32" i="13" s="1"/>
  <c r="V49" i="13"/>
  <c r="AA49" i="13" s="1"/>
  <c r="V51" i="13"/>
  <c r="AA51" i="13" s="1"/>
  <c r="V36" i="13"/>
  <c r="AA36" i="13" s="1"/>
  <c r="V40" i="13"/>
  <c r="AA40" i="13" s="1"/>
  <c r="V50" i="13"/>
  <c r="AA50" i="13" s="1"/>
  <c r="V75" i="13"/>
  <c r="AA75" i="13" s="1"/>
  <c r="V57" i="13"/>
  <c r="AA57" i="13" s="1"/>
  <c r="V65" i="13"/>
  <c r="AA65" i="13" s="1"/>
  <c r="V58" i="13"/>
  <c r="AA58" i="13" s="1"/>
  <c r="V66" i="13"/>
  <c r="AA66" i="13" s="1"/>
  <c r="V70" i="13"/>
  <c r="AA70" i="13" s="1"/>
  <c r="V74" i="13"/>
  <c r="AA74" i="13" s="1"/>
  <c r="V41" i="13"/>
  <c r="AA41" i="13" s="1"/>
  <c r="V14" i="13"/>
  <c r="AA14" i="13" s="1"/>
  <c r="V30" i="13"/>
  <c r="AA30" i="13" s="1"/>
  <c r="V45" i="13"/>
  <c r="AA45" i="13" s="1"/>
  <c r="V46" i="13"/>
  <c r="AA46" i="13" s="1"/>
  <c r="V67" i="13"/>
  <c r="AA67" i="13" s="1"/>
  <c r="V59" i="13"/>
  <c r="AA59" i="13" s="1"/>
  <c r="V44" i="13"/>
  <c r="AA44" i="13" s="1"/>
  <c r="V78" i="13"/>
  <c r="AA78" i="13" s="1"/>
  <c r="V82" i="13"/>
  <c r="AA82" i="13" s="1"/>
  <c r="V86" i="13"/>
  <c r="AA86" i="13" s="1"/>
  <c r="V33" i="13"/>
  <c r="AA33" i="13" s="1"/>
  <c r="V48" i="13"/>
  <c r="AA48" i="13" s="1"/>
  <c r="V61" i="13"/>
  <c r="AA61" i="13" s="1"/>
  <c r="V62" i="13"/>
  <c r="AA62" i="13" s="1"/>
  <c r="V10" i="13"/>
  <c r="AA10" i="13" s="1"/>
  <c r="V83" i="13"/>
  <c r="AA83" i="13" s="1"/>
  <c r="V22" i="13"/>
  <c r="AA22" i="13" s="1"/>
  <c r="V18" i="13"/>
  <c r="AA18" i="13" s="1"/>
  <c r="V38" i="13"/>
  <c r="AA38" i="13" s="1"/>
  <c r="V37" i="13"/>
  <c r="AA37" i="13" s="1"/>
  <c r="V55" i="13"/>
  <c r="AA55" i="13" s="1"/>
  <c r="V63" i="13"/>
  <c r="AA63" i="13" s="1"/>
  <c r="V53" i="13"/>
  <c r="AA53" i="13" s="1"/>
  <c r="V42" i="13"/>
  <c r="AA42" i="13" s="1"/>
  <c r="V79" i="13"/>
  <c r="AA79" i="13" s="1"/>
  <c r="V71" i="13"/>
  <c r="AA71" i="13" s="1"/>
  <c r="E98" i="13"/>
  <c r="E99" i="13" s="1"/>
  <c r="P12" i="12"/>
  <c r="S15" i="12"/>
  <c r="N12" i="12"/>
  <c r="L12" i="12"/>
  <c r="R12" i="12"/>
  <c r="S13" i="12"/>
  <c r="D71" i="12"/>
  <c r="T85" i="13"/>
  <c r="T81" i="13"/>
  <c r="T77" i="13"/>
  <c r="T73" i="13"/>
  <c r="T86" i="13"/>
  <c r="T61" i="13"/>
  <c r="T57" i="13"/>
  <c r="T82" i="13"/>
  <c r="T69" i="13"/>
  <c r="T68" i="13"/>
  <c r="T64" i="13"/>
  <c r="T60" i="13"/>
  <c r="T56" i="13"/>
  <c r="T78" i="13"/>
  <c r="T58" i="13"/>
  <c r="T54" i="13"/>
  <c r="T52" i="13"/>
  <c r="T47" i="13"/>
  <c r="T43" i="13"/>
  <c r="T66" i="13"/>
  <c r="T74" i="13"/>
  <c r="T62" i="13"/>
  <c r="T40" i="13"/>
  <c r="T39" i="13"/>
  <c r="T48" i="13"/>
  <c r="T44" i="13"/>
  <c r="T35" i="13"/>
  <c r="T29" i="13"/>
  <c r="T70" i="13"/>
  <c r="T36" i="13"/>
  <c r="T25" i="13"/>
  <c r="T21" i="13"/>
  <c r="T17" i="13"/>
  <c r="T9" i="13"/>
  <c r="T13" i="13"/>
  <c r="T14" i="13"/>
  <c r="T46" i="13"/>
  <c r="T23" i="13"/>
  <c r="T67" i="13"/>
  <c r="T12" i="13"/>
  <c r="T28" i="13"/>
  <c r="T55" i="13"/>
  <c r="T59" i="13"/>
  <c r="T50" i="13"/>
  <c r="T76" i="13"/>
  <c r="T22" i="13"/>
  <c r="T49" i="13"/>
  <c r="T7" i="13"/>
  <c r="T27" i="13"/>
  <c r="T37" i="13"/>
  <c r="T41" i="13"/>
  <c r="T42" i="13"/>
  <c r="T38" i="13"/>
  <c r="T16" i="13"/>
  <c r="T63" i="13"/>
  <c r="T72" i="13"/>
  <c r="T80" i="13"/>
  <c r="T53" i="13"/>
  <c r="T71" i="13"/>
  <c r="T45" i="13"/>
  <c r="T18" i="13"/>
  <c r="T26" i="13"/>
  <c r="T10" i="13"/>
  <c r="T33" i="13"/>
  <c r="T11" i="13"/>
  <c r="T15" i="13"/>
  <c r="T31" i="13"/>
  <c r="T51" i="13"/>
  <c r="T20" i="13"/>
  <c r="T32" i="13"/>
  <c r="T34" i="13"/>
  <c r="T79" i="13"/>
  <c r="T83" i="13"/>
  <c r="T65" i="13"/>
  <c r="T84" i="13"/>
  <c r="T30" i="13"/>
  <c r="T19" i="13"/>
  <c r="T8" i="13"/>
  <c r="T24" i="13"/>
  <c r="T75" i="13"/>
  <c r="L94" i="13"/>
  <c r="P94" i="13"/>
  <c r="U88" i="13"/>
  <c r="U87" i="13"/>
  <c r="Z7" i="13"/>
  <c r="W83" i="13"/>
  <c r="AB83" i="13" s="1"/>
  <c r="W79" i="13"/>
  <c r="AB79" i="13" s="1"/>
  <c r="W54" i="13"/>
  <c r="AB54" i="13" s="1"/>
  <c r="W55" i="13"/>
  <c r="AB55" i="13" s="1"/>
  <c r="W36" i="13"/>
  <c r="AB36" i="13" s="1"/>
  <c r="W34" i="13"/>
  <c r="AB34" i="13" s="1"/>
  <c r="W71" i="13"/>
  <c r="AB71" i="13" s="1"/>
  <c r="W42" i="13"/>
  <c r="AB42" i="13" s="1"/>
  <c r="W37" i="13"/>
  <c r="AB37" i="13" s="1"/>
  <c r="W63" i="13"/>
  <c r="AB63" i="13" s="1"/>
  <c r="W50" i="13"/>
  <c r="AB50" i="13" s="1"/>
  <c r="W32" i="13"/>
  <c r="AB32" i="13" s="1"/>
  <c r="W10" i="13"/>
  <c r="AB10" i="13" s="1"/>
  <c r="W14" i="13"/>
  <c r="AB14" i="13" s="1"/>
  <c r="W21" i="13"/>
  <c r="AB21" i="13" s="1"/>
  <c r="W18" i="13"/>
  <c r="AB18" i="13" s="1"/>
  <c r="W11" i="13"/>
  <c r="AB11" i="13" s="1"/>
  <c r="W77" i="13"/>
  <c r="AB77" i="13" s="1"/>
  <c r="W12" i="13"/>
  <c r="AB12" i="13" s="1"/>
  <c r="W16" i="13"/>
  <c r="AB16" i="13" s="1"/>
  <c r="W45" i="13"/>
  <c r="AB45" i="13" s="1"/>
  <c r="W53" i="13"/>
  <c r="AB53" i="13" s="1"/>
  <c r="W33" i="13"/>
  <c r="AB33" i="13" s="1"/>
  <c r="W38" i="13"/>
  <c r="AB38" i="13" s="1"/>
  <c r="W46" i="13"/>
  <c r="AB46" i="13" s="1"/>
  <c r="W49" i="13"/>
  <c r="AB49" i="13" s="1"/>
  <c r="W81" i="13"/>
  <c r="AB81" i="13" s="1"/>
  <c r="W85" i="13"/>
  <c r="AB85" i="13" s="1"/>
  <c r="W86" i="13"/>
  <c r="AB86" i="13" s="1"/>
  <c r="W8" i="13"/>
  <c r="AB8" i="13" s="1"/>
  <c r="W40" i="13"/>
  <c r="AB40" i="13" s="1"/>
  <c r="W51" i="13"/>
  <c r="AB51" i="13" s="1"/>
  <c r="W29" i="13"/>
  <c r="AB29" i="13" s="1"/>
  <c r="W25" i="13"/>
  <c r="AB25" i="13" s="1"/>
  <c r="W9" i="13"/>
  <c r="AB9" i="13" s="1"/>
  <c r="W13" i="13"/>
  <c r="AB13" i="13" s="1"/>
  <c r="W22" i="13"/>
  <c r="AB22" i="13" s="1"/>
  <c r="W19" i="13"/>
  <c r="AB19" i="13" s="1"/>
  <c r="W23" i="13"/>
  <c r="AB23" i="13" s="1"/>
  <c r="W27" i="13"/>
  <c r="AB27" i="13" s="1"/>
  <c r="W31" i="13"/>
  <c r="AB31" i="13" s="1"/>
  <c r="W47" i="13"/>
  <c r="AB47" i="13" s="1"/>
  <c r="W26" i="13"/>
  <c r="AB26" i="13" s="1"/>
  <c r="W62" i="13"/>
  <c r="AB62" i="13" s="1"/>
  <c r="W20" i="13"/>
  <c r="AB20" i="13" s="1"/>
  <c r="W67" i="13"/>
  <c r="AB67" i="13" s="1"/>
  <c r="W64" i="13"/>
  <c r="AB64" i="13" s="1"/>
  <c r="W52" i="13"/>
  <c r="AB52" i="13" s="1"/>
  <c r="W58" i="13"/>
  <c r="AB58" i="13" s="1"/>
  <c r="W75" i="13"/>
  <c r="AB75" i="13" s="1"/>
  <c r="W61" i="13"/>
  <c r="AB61" i="13" s="1"/>
  <c r="W82" i="13"/>
  <c r="AB82" i="13" s="1"/>
  <c r="W76" i="13"/>
  <c r="AB76" i="13" s="1"/>
  <c r="W59" i="13"/>
  <c r="AB59" i="13" s="1"/>
  <c r="W70" i="13"/>
  <c r="AB70" i="13" s="1"/>
  <c r="W17" i="13"/>
  <c r="AB17" i="13" s="1"/>
  <c r="W7" i="13"/>
  <c r="W35" i="13"/>
  <c r="AB35" i="13" s="1"/>
  <c r="W44" i="13"/>
  <c r="AB44" i="13" s="1"/>
  <c r="W74" i="13"/>
  <c r="AB74" i="13" s="1"/>
  <c r="W30" i="13"/>
  <c r="AB30" i="13" s="1"/>
  <c r="W15" i="13"/>
  <c r="AB15" i="13" s="1"/>
  <c r="W48" i="13"/>
  <c r="AB48" i="13" s="1"/>
  <c r="W24" i="13"/>
  <c r="AB24" i="13" s="1"/>
  <c r="W39" i="13"/>
  <c r="AB39" i="13" s="1"/>
  <c r="W43" i="13"/>
  <c r="AB43" i="13" s="1"/>
  <c r="W41" i="13"/>
  <c r="AB41" i="13" s="1"/>
  <c r="W66" i="13"/>
  <c r="AB66" i="13" s="1"/>
  <c r="W60" i="13"/>
  <c r="AB60" i="13" s="1"/>
  <c r="W69" i="13"/>
  <c r="AB69" i="13" s="1"/>
  <c r="W78" i="13"/>
  <c r="AB78" i="13" s="1"/>
  <c r="W80" i="13"/>
  <c r="AB80" i="13" s="1"/>
  <c r="W28" i="13"/>
  <c r="AB28" i="13" s="1"/>
  <c r="W72" i="13"/>
  <c r="AB72" i="13" s="1"/>
  <c r="W68" i="13"/>
  <c r="AB68" i="13" s="1"/>
  <c r="W57" i="13"/>
  <c r="AB57" i="13" s="1"/>
  <c r="W56" i="13"/>
  <c r="AB56" i="13" s="1"/>
  <c r="W65" i="13"/>
  <c r="AB65" i="13" s="1"/>
  <c r="W73" i="13"/>
  <c r="AB73" i="13" s="1"/>
  <c r="W84" i="13"/>
  <c r="AB84" i="13" s="1"/>
  <c r="R93" i="13"/>
  <c r="R94" i="13"/>
  <c r="E91" i="13"/>
  <c r="Y8" i="13" l="1"/>
  <c r="X8" i="13"/>
  <c r="X32" i="13"/>
  <c r="Y32" i="13"/>
  <c r="X26" i="13"/>
  <c r="Y26" i="13"/>
  <c r="Y16" i="13"/>
  <c r="X16" i="13"/>
  <c r="X22" i="13"/>
  <c r="Y22" i="13"/>
  <c r="Y23" i="13"/>
  <c r="X23" i="13"/>
  <c r="Y36" i="13"/>
  <c r="X36" i="13"/>
  <c r="X62" i="13"/>
  <c r="Y62" i="13"/>
  <c r="Y78" i="13"/>
  <c r="X78" i="13"/>
  <c r="X81" i="13"/>
  <c r="Y81" i="13"/>
  <c r="Z88" i="13"/>
  <c r="Z87" i="13"/>
  <c r="X19" i="13"/>
  <c r="Y19" i="13"/>
  <c r="X83" i="13"/>
  <c r="Y83" i="13"/>
  <c r="Y20" i="13"/>
  <c r="X20" i="13"/>
  <c r="Y11" i="13"/>
  <c r="X11" i="13"/>
  <c r="X18" i="13"/>
  <c r="Y18" i="13"/>
  <c r="Y80" i="13"/>
  <c r="X80" i="13"/>
  <c r="X38" i="13"/>
  <c r="Y38" i="13"/>
  <c r="Y27" i="13"/>
  <c r="X27" i="13"/>
  <c r="Y76" i="13"/>
  <c r="X76" i="13"/>
  <c r="Y28" i="13"/>
  <c r="X28" i="13"/>
  <c r="X46" i="13"/>
  <c r="Y46" i="13"/>
  <c r="X17" i="13"/>
  <c r="Y17" i="13"/>
  <c r="Y70" i="13"/>
  <c r="X70" i="13"/>
  <c r="Y48" i="13"/>
  <c r="X48" i="13"/>
  <c r="Y74" i="13"/>
  <c r="X74" i="13"/>
  <c r="Y52" i="13"/>
  <c r="X52" i="13"/>
  <c r="X56" i="13"/>
  <c r="Y56" i="13"/>
  <c r="Y69" i="13"/>
  <c r="X69" i="13"/>
  <c r="Y86" i="13"/>
  <c r="X86" i="13"/>
  <c r="X85" i="13"/>
  <c r="Y85" i="13"/>
  <c r="W87" i="13"/>
  <c r="W88" i="13"/>
  <c r="AB7" i="13"/>
  <c r="Y65" i="13"/>
  <c r="X65" i="13"/>
  <c r="X15" i="13"/>
  <c r="Y15" i="13"/>
  <c r="Y53" i="13"/>
  <c r="X53" i="13"/>
  <c r="Y37" i="13"/>
  <c r="X37" i="13"/>
  <c r="Y55" i="13"/>
  <c r="X55" i="13"/>
  <c r="Y9" i="13"/>
  <c r="X9" i="13"/>
  <c r="X44" i="13"/>
  <c r="Y44" i="13"/>
  <c r="X47" i="13"/>
  <c r="Y47" i="13"/>
  <c r="Y68" i="13"/>
  <c r="X68" i="13"/>
  <c r="Y61" i="13"/>
  <c r="X61" i="13"/>
  <c r="U97" i="13"/>
  <c r="U90" i="13"/>
  <c r="U91" i="13" s="1"/>
  <c r="U92" i="13" s="1"/>
  <c r="U95" i="13" s="1"/>
  <c r="U96" i="13"/>
  <c r="Y75" i="13"/>
  <c r="X75" i="13"/>
  <c r="Y30" i="13"/>
  <c r="X30" i="13"/>
  <c r="X79" i="13"/>
  <c r="Y79" i="13"/>
  <c r="Y51" i="13"/>
  <c r="X51" i="13"/>
  <c r="Y33" i="13"/>
  <c r="X33" i="13"/>
  <c r="Y45" i="13"/>
  <c r="X45" i="13"/>
  <c r="X72" i="13"/>
  <c r="Y72" i="13"/>
  <c r="X42" i="13"/>
  <c r="Y42" i="13"/>
  <c r="T88" i="13"/>
  <c r="T87" i="13"/>
  <c r="X7" i="13"/>
  <c r="Y7" i="13"/>
  <c r="X50" i="13"/>
  <c r="Y50" i="13"/>
  <c r="Y12" i="13"/>
  <c r="X12" i="13"/>
  <c r="Y14" i="13"/>
  <c r="X14" i="13"/>
  <c r="X21" i="13"/>
  <c r="Y21" i="13"/>
  <c r="Y29" i="13"/>
  <c r="X29" i="13"/>
  <c r="X39" i="13"/>
  <c r="Y39" i="13"/>
  <c r="X66" i="13"/>
  <c r="Y66" i="13"/>
  <c r="X54" i="13"/>
  <c r="Y54" i="13"/>
  <c r="Y60" i="13"/>
  <c r="X60" i="13"/>
  <c r="Y82" i="13"/>
  <c r="X82" i="13"/>
  <c r="X73" i="13"/>
  <c r="Y73" i="13"/>
  <c r="D74" i="12"/>
  <c r="D76" i="12"/>
  <c r="D75" i="12" s="1"/>
  <c r="Y24" i="13"/>
  <c r="X24" i="13"/>
  <c r="Y84" i="13"/>
  <c r="X84" i="13"/>
  <c r="X34" i="13"/>
  <c r="Y34" i="13"/>
  <c r="Y31" i="13"/>
  <c r="X31" i="13"/>
  <c r="X10" i="13"/>
  <c r="Y10" i="13"/>
  <c r="Y71" i="13"/>
  <c r="X71" i="13"/>
  <c r="X63" i="13"/>
  <c r="Y63" i="13"/>
  <c r="X41" i="13"/>
  <c r="Y41" i="13"/>
  <c r="Y49" i="13"/>
  <c r="X49" i="13"/>
  <c r="Y59" i="13"/>
  <c r="X59" i="13"/>
  <c r="Y67" i="13"/>
  <c r="X67" i="13"/>
  <c r="Y13" i="13"/>
  <c r="X13" i="13"/>
  <c r="X25" i="13"/>
  <c r="Y25" i="13"/>
  <c r="Y35" i="13"/>
  <c r="X35" i="13"/>
  <c r="Y40" i="13"/>
  <c r="X40" i="13"/>
  <c r="X43" i="13"/>
  <c r="Y43" i="13"/>
  <c r="X58" i="13"/>
  <c r="Y58" i="13"/>
  <c r="Y64" i="13"/>
  <c r="X64" i="13"/>
  <c r="X57" i="13"/>
  <c r="Y57" i="13"/>
  <c r="X77" i="13"/>
  <c r="Y77" i="13"/>
  <c r="R13" i="12"/>
  <c r="R15" i="12" s="1"/>
  <c r="P13" i="12"/>
  <c r="P15" i="12" s="1"/>
  <c r="N13" i="12"/>
  <c r="N15" i="12" s="1"/>
  <c r="L13" i="12"/>
  <c r="V87" i="13"/>
  <c r="V88" i="13"/>
  <c r="AA7" i="13"/>
  <c r="U94" i="13" l="1"/>
  <c r="D77" i="12"/>
  <c r="AB87" i="13"/>
  <c r="AB88" i="13"/>
  <c r="L15" i="12"/>
  <c r="T97" i="13"/>
  <c r="T90" i="13"/>
  <c r="T91" i="13" s="1"/>
  <c r="T92" i="13" s="1"/>
  <c r="T95" i="13" s="1"/>
  <c r="T93" i="13"/>
  <c r="T96" i="13"/>
  <c r="Z97" i="13"/>
  <c r="Z90" i="13"/>
  <c r="Z91" i="13" s="1"/>
  <c r="Z92" i="13" s="1"/>
  <c r="Z95" i="13" s="1"/>
  <c r="Z96" i="13"/>
  <c r="AA87" i="13"/>
  <c r="AA88" i="13"/>
  <c r="V96" i="13"/>
  <c r="V97" i="13"/>
  <c r="V90" i="13"/>
  <c r="V91" i="13" s="1"/>
  <c r="V92" i="13" s="1"/>
  <c r="V95" i="13" s="1"/>
  <c r="W93" i="13"/>
  <c r="W96" i="13"/>
  <c r="W97" i="13"/>
  <c r="W90" i="13"/>
  <c r="W91" i="13" s="1"/>
  <c r="W92" i="13" s="1"/>
  <c r="W95" i="13" s="1"/>
  <c r="Y88" i="13"/>
  <c r="Y87" i="13"/>
  <c r="U93" i="13"/>
  <c r="V94" i="13" l="1"/>
  <c r="AB93" i="13"/>
  <c r="AB96" i="13"/>
  <c r="AB97" i="13"/>
  <c r="AB90" i="13"/>
  <c r="AB91" i="13" s="1"/>
  <c r="AB92" i="13" s="1"/>
  <c r="AB95" i="13" s="1"/>
  <c r="AB94" i="13"/>
  <c r="AA96" i="13"/>
  <c r="AA97" i="13"/>
  <c r="AA90" i="13"/>
  <c r="AA91" i="13" s="1"/>
  <c r="AA92" i="13" s="1"/>
  <c r="AA95" i="13" s="1"/>
  <c r="Z94" i="13"/>
  <c r="Z93" i="13"/>
  <c r="W94" i="13"/>
  <c r="Y97" i="13"/>
  <c r="Y90" i="13"/>
  <c r="Y91" i="13" s="1"/>
  <c r="Y92" i="13" s="1"/>
  <c r="Y95" i="13" s="1"/>
  <c r="Y93" i="13"/>
  <c r="Y96" i="13"/>
  <c r="V93" i="13"/>
  <c r="T94" i="13"/>
  <c r="AA94" i="13" l="1"/>
  <c r="AA93" i="13"/>
  <c r="Y9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1" authorId="0" shapeId="0" xr:uid="{F94C6D15-074B-4FC1-9C28-03E41569221F}">
      <text>
        <r>
          <rPr>
            <sz val="9"/>
            <color indexed="81"/>
            <rFont val="Tahoma"/>
            <family val="2"/>
            <charset val="186"/>
          </rPr>
          <t>Annuiteedigraafik BIL (H6)</t>
        </r>
      </text>
    </comment>
    <comment ref="L13" authorId="0" shapeId="0" xr:uid="{9A89CB3B-0674-4DEC-AF96-8BB830A18E6A}">
      <text>
        <r>
          <rPr>
            <sz val="9"/>
            <color indexed="81"/>
            <rFont val="Tahoma"/>
            <family val="2"/>
            <charset val="186"/>
          </rPr>
          <t>Liidetud teiste klientide ja vakantsuse hariduse 6 üldkulu</t>
        </r>
      </text>
    </comment>
    <comment ref="N13" authorId="0" shapeId="0" xr:uid="{23E242E2-B054-4003-9466-7CA70C90D098}">
      <text>
        <r>
          <rPr>
            <sz val="9"/>
            <color indexed="81"/>
            <rFont val="Tahoma"/>
            <family val="2"/>
            <charset val="186"/>
          </rPr>
          <t>Lauhutatud Hariduse 6 üldkulu</t>
        </r>
      </text>
    </comment>
    <comment ref="P13" authorId="0" shapeId="0" xr:uid="{FE20DF57-5B6F-4E8C-8890-F60CCEED6DA4}">
      <text>
        <r>
          <rPr>
            <sz val="9"/>
            <color indexed="81"/>
            <rFont val="Tahoma"/>
            <family val="2"/>
            <charset val="186"/>
          </rPr>
          <t>Lauhutatud Hariduse 6 üldkulu</t>
        </r>
      </text>
    </comment>
    <comment ref="R13" authorId="0" shapeId="0" xr:uid="{69C9F9E3-B541-4A94-AC0C-11E9B7B45AFE}">
      <text>
        <r>
          <rPr>
            <sz val="9"/>
            <color indexed="81"/>
            <rFont val="Tahoma"/>
            <family val="2"/>
            <charset val="186"/>
          </rPr>
          <t>Lauhutatud Hariduse 6 üldkulu</t>
        </r>
      </text>
    </comment>
    <comment ref="D66" authorId="0" shapeId="0" xr:uid="{A1892E7F-0B5F-433A-ABE8-422555B9FD80}">
      <text>
        <r>
          <rPr>
            <sz val="9"/>
            <color indexed="81"/>
            <rFont val="Tahoma"/>
            <family val="2"/>
            <charset val="186"/>
          </rPr>
          <t>Lahutatud sisustus ja Hariduse 6</t>
        </r>
      </text>
    </comment>
    <comment ref="D70" authorId="0" shapeId="0" xr:uid="{27195C29-1DBA-454C-8AEF-DDE72B0E7AEA}">
      <text>
        <r>
          <rPr>
            <sz val="9"/>
            <color indexed="81"/>
            <rFont val="Tahoma"/>
            <family val="2"/>
            <charset val="186"/>
          </rPr>
          <t>Liidetud Haiduse 6 üldkulu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R6" authorId="0" shapeId="0" xr:uid="{26FDB613-2F8B-4B93-9444-B18C723CE74C}">
      <text>
        <r>
          <rPr>
            <sz val="9"/>
            <color indexed="81"/>
            <rFont val="Tahoma"/>
            <family val="2"/>
            <charset val="186"/>
          </rPr>
          <t>Ühiskasutuses sisustus üksnes RAM ja TK</t>
        </r>
      </text>
    </comment>
  </commentList>
</comments>
</file>

<file path=xl/sharedStrings.xml><?xml version="1.0" encoding="utf-8"?>
<sst xmlns="http://schemas.openxmlformats.org/spreadsheetml/2006/main" count="392" uniqueCount="252">
  <si>
    <t>Lisa nr 1</t>
  </si>
  <si>
    <t>Ekplikatsioon</t>
  </si>
  <si>
    <t>Tööde loetelu ja eeldatav maksumus - Tallinna mnt 14, Rapla</t>
  </si>
  <si>
    <t>Jrk
nr</t>
  </si>
  <si>
    <t>Töö nimetus</t>
  </si>
  <si>
    <t>Eeldatav maksumus, EUR, km-ta</t>
  </si>
  <si>
    <t>Amortisatsioon</t>
  </si>
  <si>
    <t>Jääkväärtus 20a lõpus</t>
  </si>
  <si>
    <t>RaM osakaal pinnast</t>
  </si>
  <si>
    <t>RaM maksumus</t>
  </si>
  <si>
    <t>MLÄ OÜ osakaal pinnast</t>
  </si>
  <si>
    <t>MLÄ OÜ maksumus</t>
  </si>
  <si>
    <t>TK osakaal pinnast</t>
  </si>
  <si>
    <t>TK maksumus</t>
  </si>
  <si>
    <t>Üürnik</t>
  </si>
  <si>
    <t>Ainukasutuses pind</t>
  </si>
  <si>
    <t>Ühiskasutuses korruste pind</t>
  </si>
  <si>
    <t>Ühiskasutuses hoone pind</t>
  </si>
  <si>
    <t>Ühiskasutuses muu pind</t>
  </si>
  <si>
    <t>Kokku</t>
  </si>
  <si>
    <t>Osakaal</t>
  </si>
  <si>
    <t>ARENDUSTEGEVUS</t>
  </si>
  <si>
    <t>Rahandusministeerium</t>
  </si>
  <si>
    <t>Kinnisvara omandamise ja väärtustamise kulud</t>
  </si>
  <si>
    <t>Ehitus</t>
  </si>
  <si>
    <t>OÜ Mari Lilleäri</t>
  </si>
  <si>
    <t>1.1.</t>
  </si>
  <si>
    <t>Hariduse tn 6 ost</t>
  </si>
  <si>
    <t>-</t>
  </si>
  <si>
    <t>Projektijuhtimine</t>
  </si>
  <si>
    <t>Eesti Töötukassa</t>
  </si>
  <si>
    <t>Tellija muud arendusaegsed kulud; va intress</t>
  </si>
  <si>
    <t>Üüritav pind kokku</t>
  </si>
  <si>
    <t>2.1.</t>
  </si>
  <si>
    <t>Omanikujärelevalve</t>
  </si>
  <si>
    <t>Projektijuhtimise kaudne kulu</t>
  </si>
  <si>
    <t>Passiivne vakantsus</t>
  </si>
  <si>
    <t>2.2.</t>
  </si>
  <si>
    <t>Lubade taotlemisega seotud kulud</t>
  </si>
  <si>
    <t>x</t>
  </si>
  <si>
    <t>Intress</t>
  </si>
  <si>
    <t>2.3.</t>
  </si>
  <si>
    <t>Muud kontrorikulud</t>
  </si>
  <si>
    <t>2.4.</t>
  </si>
  <si>
    <t>Ekspertiisid, konsultatsioonid, mõõtmised jne</t>
  </si>
  <si>
    <t>2.5.</t>
  </si>
  <si>
    <t>Ehitusaegne kindlustus</t>
  </si>
  <si>
    <t>2.6.</t>
  </si>
  <si>
    <t>Kulud seoses ehitustööde katkemisega</t>
  </si>
  <si>
    <t>2.7.</t>
  </si>
  <si>
    <t>Juriidiline nõustamine</t>
  </si>
  <si>
    <t>2.8.</t>
  </si>
  <si>
    <t>Muud tellija ehitusaegsed kulud</t>
  </si>
  <si>
    <t>Liitumised</t>
  </si>
  <si>
    <t>3.1.</t>
  </si>
  <si>
    <t>3.2.</t>
  </si>
  <si>
    <t>…</t>
  </si>
  <si>
    <t>Projektijuhtimise otsesed kulud</t>
  </si>
  <si>
    <t>4.1.</t>
  </si>
  <si>
    <t>Palgakulu, projektijuhtimise kulud</t>
  </si>
  <si>
    <t>EHITAMINE</t>
  </si>
  <si>
    <t>Projekteerimine ja uuringud</t>
  </si>
  <si>
    <t>5.1.</t>
  </si>
  <si>
    <t>Projekteerimine sh järelevalve</t>
  </si>
  <si>
    <t>5.2.</t>
  </si>
  <si>
    <t>Parkla projekteerimine</t>
  </si>
  <si>
    <t>Ehituslepingud</t>
  </si>
  <si>
    <t>6.1.</t>
  </si>
  <si>
    <t>6.1.1.</t>
  </si>
  <si>
    <t>Ettevalmistus- ja lammutustööd</t>
  </si>
  <si>
    <t>6.1.2.</t>
  </si>
  <si>
    <t>Hoonevälised ehitised</t>
  </si>
  <si>
    <t>6.1.3.</t>
  </si>
  <si>
    <t>Välisvõrgud</t>
  </si>
  <si>
    <t>6.1.4.</t>
  </si>
  <si>
    <t>Maa-ala pinnakatted</t>
  </si>
  <si>
    <t>6.1.5.</t>
  </si>
  <si>
    <t>Väikeehitised maa-alal</t>
  </si>
  <si>
    <t>6.1.6.</t>
  </si>
  <si>
    <t>Alused ja vundamendid</t>
  </si>
  <si>
    <t>6.1.7.</t>
  </si>
  <si>
    <t>Kandetarindid</t>
  </si>
  <si>
    <t>6.1.8.</t>
  </si>
  <si>
    <t>Fassaadielemendid ja katused</t>
  </si>
  <si>
    <t>6.1.9.</t>
  </si>
  <si>
    <t>Vaheseinad</t>
  </si>
  <si>
    <t>6.1.10.</t>
  </si>
  <si>
    <t>Siseuksed</t>
  </si>
  <si>
    <t>6.1.11.</t>
  </si>
  <si>
    <t>Siseseinte pinnakatted</t>
  </si>
  <si>
    <t>6.1.12.</t>
  </si>
  <si>
    <t>Lagede pinnakatted</t>
  </si>
  <si>
    <t>6.1.13.</t>
  </si>
  <si>
    <t>Põrandad ja põrandakatted</t>
  </si>
  <si>
    <t>6.1.14.</t>
  </si>
  <si>
    <t>Seadmed</t>
  </si>
  <si>
    <t>6.1.15.</t>
  </si>
  <si>
    <t>Inventar</t>
  </si>
  <si>
    <t>6.1.16.</t>
  </si>
  <si>
    <t>Sisseehitatud sisustus (köögid, köögi saared, tervitussein)</t>
  </si>
  <si>
    <t>6.1.17.</t>
  </si>
  <si>
    <t>Veevarustus ja kanalisatsioon</t>
  </si>
  <si>
    <t>6.1.18.</t>
  </si>
  <si>
    <t>Küte, ventilatsioon ja jahutus</t>
  </si>
  <si>
    <t>6.1.19.</t>
  </si>
  <si>
    <t>Tugevvoolupaigaldis</t>
  </si>
  <si>
    <t>6.1.20.</t>
  </si>
  <si>
    <t>Nõrkvoolupaigaldis ja automaatika</t>
  </si>
  <si>
    <t>6.1.21.</t>
  </si>
  <si>
    <t>Ehitusplatsi üldkulud</t>
  </si>
  <si>
    <t>6.2.</t>
  </si>
  <si>
    <t>Parkla ehitus</t>
  </si>
  <si>
    <t>SISUSTAMINE</t>
  </si>
  <si>
    <t>Sisustus ja kunstiteosed</t>
  </si>
  <si>
    <t>7.1.</t>
  </si>
  <si>
    <t>Tavasisustus</t>
  </si>
  <si>
    <t>7.2.</t>
  </si>
  <si>
    <t>Erisisustus</t>
  </si>
  <si>
    <t>7.3.</t>
  </si>
  <si>
    <t>Kunst</t>
  </si>
  <si>
    <t>RESERV</t>
  </si>
  <si>
    <t>Reserv</t>
  </si>
  <si>
    <t>EELDATAV MAKSUMUS KOKKU, KM-TA</t>
  </si>
  <si>
    <t>EHITUSTÖÖDE AEGNE INTRESS</t>
  </si>
  <si>
    <t>Intressikulu</t>
  </si>
  <si>
    <t>PROJEKTIJUHTIMISE KAUDSED KULUD, KM-TA</t>
  </si>
  <si>
    <t>EELDATAV MAKSUMUS KOKKU KOOS KAUDSETE KULUDEGA, KM-TA</t>
  </si>
  <si>
    <t>SISSEVOOL, KM-TA</t>
  </si>
  <si>
    <t>CO2 toetus jmt</t>
  </si>
  <si>
    <t>EELDATAV MAKSUMUS KOOS KAUDSETE KULUDE JA SISSEVOOLUGA, KM-TA</t>
  </si>
  <si>
    <t xml:space="preserve">KÄIBEMAKS </t>
  </si>
  <si>
    <t>EELDATAV MAKSUMUS KOKKU, KM-GA</t>
  </si>
  <si>
    <t>Lisa nr 2</t>
  </si>
  <si>
    <t>Eksplikatsioon</t>
  </si>
  <si>
    <t xml:space="preserve">Sisustuse nimekiri ja eeldatav maksumus </t>
  </si>
  <si>
    <t>Sisustuse jagunemine (ainukasutuses pinnal)</t>
  </si>
  <si>
    <t>Sisustuse jagunemine (ühiskasutuses pinnal)</t>
  </si>
  <si>
    <t>Kokku (ainu- ja ühiskasutuses sisustuse jagunemine)</t>
  </si>
  <si>
    <t>Nimetus</t>
  </si>
  <si>
    <t>Kogus, tk</t>
  </si>
  <si>
    <t>Hind, EUR, km-ta</t>
  </si>
  <si>
    <t>RaM kogus</t>
  </si>
  <si>
    <t>MLÄ OÜ kogus</t>
  </si>
  <si>
    <t>TK kogus</t>
  </si>
  <si>
    <t>Ühiskasutus kogus</t>
  </si>
  <si>
    <t>Ühiskasutus maksumus</t>
  </si>
  <si>
    <t>EM-1 köök</t>
  </si>
  <si>
    <t>EM-2 saar</t>
  </si>
  <si>
    <t>EM-3 köök</t>
  </si>
  <si>
    <t>EM-4 köök</t>
  </si>
  <si>
    <t>EM-5 köök</t>
  </si>
  <si>
    <t>EM-6 köök</t>
  </si>
  <si>
    <t>EM-7 laud</t>
  </si>
  <si>
    <t>EM-8 pink</t>
  </si>
  <si>
    <t>EM-9 diivan</t>
  </si>
  <si>
    <t>EM-12 saar</t>
  </si>
  <si>
    <t>EM-13 köök</t>
  </si>
  <si>
    <t>EM-14 garderoob</t>
  </si>
  <si>
    <t>EM-15 köök</t>
  </si>
  <si>
    <t>EM-16 kliendi laud</t>
  </si>
  <si>
    <t>EM-17 infotöötaja laud</t>
  </si>
  <si>
    <t>EM-18 tervitussein</t>
  </si>
  <si>
    <t>EM-19 vastuvõtulett</t>
  </si>
  <si>
    <t>EM-20 vastuvõtulett</t>
  </si>
  <si>
    <t>EM-21 vastuvõtukapp</t>
  </si>
  <si>
    <t>EM-22 pink</t>
  </si>
  <si>
    <t>EM-23 lauake vastuvõtus</t>
  </si>
  <si>
    <t>Vestlusruumi pukk tool</t>
  </si>
  <si>
    <t>Vestlusruumi laud ratastel</t>
  </si>
  <si>
    <t>Vestlusruumi tool ratastel</t>
  </si>
  <si>
    <t>Vestlusruumi printeri kapp</t>
  </si>
  <si>
    <t>Vestlusruumi laud ratastel kandiline</t>
  </si>
  <si>
    <t>Töötool M1</t>
  </si>
  <si>
    <t>Töötool M1.1</t>
  </si>
  <si>
    <t>Töölaud M2.1</t>
  </si>
  <si>
    <t>Töölaud M2.2</t>
  </si>
  <si>
    <t>Töölaud M2.3</t>
  </si>
  <si>
    <t>Töölaud M2.4</t>
  </si>
  <si>
    <t>Töölaud M2.5</t>
  </si>
  <si>
    <t>Sahtliboks M4</t>
  </si>
  <si>
    <t>Kapp M5</t>
  </si>
  <si>
    <t>Kapp M5.1</t>
  </si>
  <si>
    <t>Lauasirm M6.1</t>
  </si>
  <si>
    <t>Lauasirm M6.2</t>
  </si>
  <si>
    <t>Lauasirm M6.3</t>
  </si>
  <si>
    <t>Laud M7</t>
  </si>
  <si>
    <t>Tool M8.1</t>
  </si>
  <si>
    <t>Tool M8.2</t>
  </si>
  <si>
    <t>Tool M9</t>
  </si>
  <si>
    <t>Laud M10</t>
  </si>
  <si>
    <t>Laud M11</t>
  </si>
  <si>
    <t>Pukk tool M12</t>
  </si>
  <si>
    <t>Diivanilaud M13</t>
  </si>
  <si>
    <t>Diivan M14</t>
  </si>
  <si>
    <t>Tugitool M15</t>
  </si>
  <si>
    <t>Vaip M16</t>
  </si>
  <si>
    <t>Kapp M17</t>
  </si>
  <si>
    <t>Laud M18</t>
  </si>
  <si>
    <t>Nagi M19</t>
  </si>
  <si>
    <t>Riiul M20</t>
  </si>
  <si>
    <t>Laud M21</t>
  </si>
  <si>
    <t>Tool M22</t>
  </si>
  <si>
    <t>Tool M23</t>
  </si>
  <si>
    <t>Peegel M24</t>
  </si>
  <si>
    <t>Peegel M24*</t>
  </si>
  <si>
    <t>Riidekapp M25</t>
  </si>
  <si>
    <t>Pink M26</t>
  </si>
  <si>
    <t>Tumba M27</t>
  </si>
  <si>
    <t>Tumba M28</t>
  </si>
  <si>
    <t>Seinapeegel M29</t>
  </si>
  <si>
    <t>Põrandavalgusti M30</t>
  </si>
  <si>
    <t>Tugitool M31</t>
  </si>
  <si>
    <t>Diivan M32</t>
  </si>
  <si>
    <t>Diivanilaud M33</t>
  </si>
  <si>
    <t>Tugitool M34</t>
  </si>
  <si>
    <t>Diivanilaud M35</t>
  </si>
  <si>
    <t>Diivan M36</t>
  </si>
  <si>
    <t>Laud M37</t>
  </si>
  <si>
    <t>Laud M38</t>
  </si>
  <si>
    <t>Kapp M39</t>
  </si>
  <si>
    <t>Peegel M40</t>
  </si>
  <si>
    <t>Lillepott M41</t>
  </si>
  <si>
    <t>KK1 eraldiseisev külmik</t>
  </si>
  <si>
    <t>KK2 eraldiseisev sügavkülmik</t>
  </si>
  <si>
    <t>PM Pesumasin</t>
  </si>
  <si>
    <t>PK Kuivati</t>
  </si>
  <si>
    <t>Eeldatav maksumus kokku, km-ta:</t>
  </si>
  <si>
    <t>sh Tavasisustus</t>
  </si>
  <si>
    <t>sh Erisisustus</t>
  </si>
  <si>
    <t>Sisustuse algväärtus kokku</t>
  </si>
  <si>
    <t>sh Tavasisustus kokku</t>
  </si>
  <si>
    <t>sh Erisisustus kokku</t>
  </si>
  <si>
    <t>Tavasisustuse remonttööd</t>
  </si>
  <si>
    <t>Sisustuse lõppväärtus</t>
  </si>
  <si>
    <t>Käibemaks</t>
  </si>
  <si>
    <t>Eeldatav maksumus kokku, km-ga:</t>
  </si>
  <si>
    <t>PARENDUSTÖÖDE JAGUNEMINE:</t>
  </si>
  <si>
    <t>Parendus</t>
  </si>
  <si>
    <t>Parendus + Projektijuhtimise otsene kulu</t>
  </si>
  <si>
    <t>Parendustööde algväärtus</t>
  </si>
  <si>
    <t>Üürniku spetsifiline osa parendustöödest</t>
  </si>
  <si>
    <t>Parendustööde lõppväärtus</t>
  </si>
  <si>
    <t>Aktiivne vakantsus</t>
  </si>
  <si>
    <t>Osakaal Mari Lilleäri ja Eesti Töötukassa pindateta</t>
  </si>
  <si>
    <t>Mari Lilleäri ja Eesti Töötukassa pindateta</t>
  </si>
  <si>
    <t>Aktiivne vakantsus maksumus</t>
  </si>
  <si>
    <t>Aktiivne vakantsus pinnast</t>
  </si>
  <si>
    <t>Aktiivne vakantsus kogus</t>
  </si>
  <si>
    <t>RaMi ja TK pindadega</t>
  </si>
  <si>
    <t>Osakaal RaMi ja TK pindadega</t>
  </si>
  <si>
    <t/>
  </si>
  <si>
    <t>Üürilepingu nr KPJ-4/2020-230 lisale nr 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</si>
</sst>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.0"/>
    <numFmt numFmtId="165" formatCode="0.0"/>
    <numFmt numFmtId="166" formatCode="#,##0&quot; a&quot;"/>
    <numFmt numFmtId="167" formatCode="0.0%"/>
    <numFmt numFmtId="168" formatCode="#,##0\ &quot;€&quot;"/>
    <numFmt numFmtId="169" formatCode="#,##0.00\ &quot;€&quot;"/>
  </numFmts>
  <fonts count="2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i/>
      <sz val="11"/>
      <color rgb="FFFF0000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11"/>
      <color theme="2" tint="-0.749992370372631"/>
      <name val="Calibri"/>
      <family val="2"/>
      <scheme val="minor"/>
    </font>
    <font>
      <b/>
      <u/>
      <sz val="11"/>
      <color theme="2" tint="-0.74999237037263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9">
    <xf numFmtId="0" fontId="0" fillId="0" borderId="0" xfId="0"/>
    <xf numFmtId="0" fontId="4" fillId="0" borderId="0" xfId="1" applyFont="1"/>
    <xf numFmtId="0" fontId="1" fillId="0" borderId="0" xfId="1" applyFont="1"/>
    <xf numFmtId="4" fontId="1" fillId="0" borderId="0" xfId="1" applyNumberFormat="1" applyFont="1" applyAlignment="1">
      <alignment horizontal="center"/>
    </xf>
    <xf numFmtId="4" fontId="6" fillId="0" borderId="0" xfId="2" applyNumberFormat="1" applyFont="1" applyAlignment="1">
      <alignment horizontal="right"/>
    </xf>
    <xf numFmtId="0" fontId="1" fillId="2" borderId="0" xfId="1" applyFont="1" applyFill="1"/>
    <xf numFmtId="4" fontId="7" fillId="0" borderId="0" xfId="2" applyNumberFormat="1" applyFont="1" applyAlignment="1">
      <alignment horizontal="right"/>
    </xf>
    <xf numFmtId="0" fontId="6" fillId="0" borderId="0" xfId="1" applyFont="1" applyAlignment="1">
      <alignment vertical="center"/>
    </xf>
    <xf numFmtId="0" fontId="6" fillId="0" borderId="2" xfId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4" fontId="6" fillId="0" borderId="4" xfId="1" applyNumberFormat="1" applyFont="1" applyBorder="1" applyAlignment="1">
      <alignment horizontal="center" vertical="center" wrapText="1"/>
    </xf>
    <xf numFmtId="4" fontId="6" fillId="0" borderId="5" xfId="1" applyNumberFormat="1" applyFont="1" applyBorder="1" applyAlignment="1">
      <alignment horizontal="center" vertical="center" wrapText="1"/>
    </xf>
    <xf numFmtId="3" fontId="6" fillId="5" borderId="14" xfId="1" applyNumberFormat="1" applyFont="1" applyFill="1" applyBorder="1" applyAlignment="1">
      <alignment vertical="center" wrapText="1"/>
    </xf>
    <xf numFmtId="0" fontId="6" fillId="5" borderId="13" xfId="1" applyFont="1" applyFill="1" applyBorder="1" applyAlignment="1">
      <alignment vertical="center" wrapText="1"/>
    </xf>
    <xf numFmtId="1" fontId="6" fillId="5" borderId="13" xfId="1" applyNumberFormat="1" applyFont="1" applyFill="1" applyBorder="1" applyAlignment="1">
      <alignment vertical="center" wrapText="1"/>
    </xf>
    <xf numFmtId="10" fontId="1" fillId="0" borderId="13" xfId="5" applyNumberFormat="1" applyFont="1" applyBorder="1" applyProtection="1">
      <protection hidden="1"/>
    </xf>
    <xf numFmtId="10" fontId="1" fillId="0" borderId="14" xfId="5" applyNumberFormat="1" applyFont="1" applyBorder="1"/>
    <xf numFmtId="0" fontId="6" fillId="3" borderId="12" xfId="1" applyFont="1" applyFill="1" applyBorder="1" applyAlignment="1">
      <alignment vertical="center" wrapText="1"/>
    </xf>
    <xf numFmtId="2" fontId="6" fillId="3" borderId="13" xfId="1" applyNumberFormat="1" applyFont="1" applyFill="1" applyBorder="1" applyAlignment="1">
      <alignment vertical="center" wrapText="1"/>
    </xf>
    <xf numFmtId="3" fontId="6" fillId="3" borderId="14" xfId="1" applyNumberFormat="1" applyFont="1" applyFill="1" applyBorder="1" applyAlignment="1">
      <alignment vertical="center" wrapText="1"/>
    </xf>
    <xf numFmtId="0" fontId="6" fillId="3" borderId="13" xfId="1" applyFont="1" applyFill="1" applyBorder="1" applyAlignment="1">
      <alignment vertical="center" wrapText="1"/>
    </xf>
    <xf numFmtId="1" fontId="6" fillId="3" borderId="13" xfId="1" applyNumberFormat="1" applyFont="1" applyFill="1" applyBorder="1" applyAlignment="1">
      <alignment vertical="center" wrapText="1"/>
    </xf>
    <xf numFmtId="165" fontId="1" fillId="0" borderId="13" xfId="1" applyNumberFormat="1" applyFont="1" applyBorder="1"/>
    <xf numFmtId="10" fontId="1" fillId="0" borderId="16" xfId="5" applyNumberFormat="1" applyFont="1" applyFill="1" applyBorder="1"/>
    <xf numFmtId="165" fontId="1" fillId="4" borderId="13" xfId="1" applyNumberFormat="1" applyFont="1" applyFill="1" applyBorder="1"/>
    <xf numFmtId="0" fontId="7" fillId="0" borderId="12" xfId="1" applyFont="1" applyBorder="1" applyAlignment="1">
      <alignment vertical="center" wrapText="1"/>
    </xf>
    <xf numFmtId="2" fontId="7" fillId="0" borderId="13" xfId="1" applyNumberFormat="1" applyFont="1" applyBorder="1" applyAlignment="1">
      <alignment vertical="center" wrapText="1"/>
    </xf>
    <xf numFmtId="3" fontId="7" fillId="6" borderId="14" xfId="1" applyNumberFormat="1" applyFont="1" applyFill="1" applyBorder="1" applyAlignment="1">
      <alignment vertical="center" wrapText="1"/>
    </xf>
    <xf numFmtId="0" fontId="7" fillId="0" borderId="13" xfId="1" applyFont="1" applyBorder="1" applyAlignment="1">
      <alignment horizontal="right" vertical="center" wrapText="1"/>
    </xf>
    <xf numFmtId="1" fontId="7" fillId="0" borderId="13" xfId="1" applyNumberFormat="1" applyFont="1" applyBorder="1" applyAlignment="1">
      <alignment horizontal="right" vertical="center" wrapText="1"/>
    </xf>
    <xf numFmtId="164" fontId="2" fillId="0" borderId="13" xfId="1" applyNumberFormat="1" applyFont="1" applyBorder="1"/>
    <xf numFmtId="165" fontId="2" fillId="0" borderId="13" xfId="1" applyNumberFormat="1" applyFont="1" applyBorder="1"/>
    <xf numFmtId="10" fontId="2" fillId="0" borderId="16" xfId="5" applyNumberFormat="1" applyFont="1" applyBorder="1"/>
    <xf numFmtId="10" fontId="2" fillId="0" borderId="14" xfId="5" applyNumberFormat="1" applyFont="1" applyBorder="1"/>
    <xf numFmtId="3" fontId="7" fillId="0" borderId="14" xfId="1" applyNumberFormat="1" applyFont="1" applyBorder="1" applyAlignment="1">
      <alignment vertical="center" wrapText="1"/>
    </xf>
    <xf numFmtId="166" fontId="7" fillId="0" borderId="13" xfId="1" applyNumberFormat="1" applyFont="1" applyBorder="1" applyAlignment="1">
      <alignment horizontal="right" vertical="center" wrapText="1"/>
    </xf>
    <xf numFmtId="1" fontId="7" fillId="0" borderId="13" xfId="1" applyNumberFormat="1" applyFont="1" applyBorder="1" applyAlignment="1">
      <alignment vertical="center" wrapText="1"/>
    </xf>
    <xf numFmtId="0" fontId="2" fillId="0" borderId="30" xfId="1" applyFont="1" applyBorder="1"/>
    <xf numFmtId="10" fontId="2" fillId="0" borderId="31" xfId="5" applyNumberFormat="1" applyFont="1" applyBorder="1"/>
    <xf numFmtId="10" fontId="2" fillId="0" borderId="32" xfId="5" applyNumberFormat="1" applyFont="1" applyBorder="1"/>
    <xf numFmtId="4" fontId="1" fillId="0" borderId="0" xfId="1" applyNumberFormat="1" applyFont="1"/>
    <xf numFmtId="16" fontId="6" fillId="0" borderId="12" xfId="1" applyNumberFormat="1" applyFont="1" applyBorder="1" applyAlignment="1">
      <alignment vertical="center" wrapText="1"/>
    </xf>
    <xf numFmtId="2" fontId="6" fillId="0" borderId="13" xfId="1" applyNumberFormat="1" applyFont="1" applyBorder="1" applyAlignment="1">
      <alignment vertical="center" wrapText="1"/>
    </xf>
    <xf numFmtId="3" fontId="6" fillId="0" borderId="14" xfId="1" applyNumberFormat="1" applyFont="1" applyBorder="1" applyAlignment="1">
      <alignment vertical="center" wrapText="1"/>
    </xf>
    <xf numFmtId="0" fontId="2" fillId="0" borderId="0" xfId="1" applyFont="1"/>
    <xf numFmtId="0" fontId="6" fillId="0" borderId="38" xfId="1" applyFont="1" applyBorder="1" applyAlignment="1">
      <alignment horizontal="right" vertical="center" wrapText="1"/>
    </xf>
    <xf numFmtId="0" fontId="6" fillId="0" borderId="39" xfId="1" applyFont="1" applyBorder="1" applyAlignment="1">
      <alignment horizontal="left" vertical="center" wrapText="1"/>
    </xf>
    <xf numFmtId="3" fontId="6" fillId="0" borderId="40" xfId="1" applyNumberFormat="1" applyFont="1" applyBorder="1" applyAlignment="1">
      <alignment vertical="center" wrapText="1"/>
    </xf>
    <xf numFmtId="3" fontId="6" fillId="5" borderId="43" xfId="1" applyNumberFormat="1" applyFont="1" applyFill="1" applyBorder="1" applyAlignment="1">
      <alignment vertical="center" wrapText="1"/>
    </xf>
    <xf numFmtId="0" fontId="6" fillId="5" borderId="39" xfId="1" applyFont="1" applyFill="1" applyBorder="1" applyAlignment="1">
      <alignment vertical="center" wrapText="1"/>
    </xf>
    <xf numFmtId="1" fontId="6" fillId="5" borderId="39" xfId="1" applyNumberFormat="1" applyFont="1" applyFill="1" applyBorder="1" applyAlignment="1">
      <alignment vertical="center" wrapText="1"/>
    </xf>
    <xf numFmtId="3" fontId="6" fillId="5" borderId="27" xfId="1" applyNumberFormat="1" applyFont="1" applyFill="1" applyBorder="1" applyAlignment="1">
      <alignment vertical="center" wrapText="1"/>
    </xf>
    <xf numFmtId="0" fontId="6" fillId="0" borderId="21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0" fontId="6" fillId="3" borderId="12" xfId="1" applyFont="1" applyFill="1" applyBorder="1" applyAlignment="1">
      <alignment horizontal="right" vertical="center" wrapText="1"/>
    </xf>
    <xf numFmtId="167" fontId="6" fillId="3" borderId="13" xfId="1" applyNumberFormat="1" applyFont="1" applyFill="1" applyBorder="1" applyAlignment="1">
      <alignment horizontal="left" vertical="center" wrapText="1"/>
    </xf>
    <xf numFmtId="3" fontId="6" fillId="3" borderId="16" xfId="1" applyNumberFormat="1" applyFont="1" applyFill="1" applyBorder="1" applyAlignment="1">
      <alignment vertical="center" wrapText="1"/>
    </xf>
    <xf numFmtId="0" fontId="6" fillId="0" borderId="25" xfId="1" applyFont="1" applyBorder="1" applyAlignment="1">
      <alignment horizontal="right" vertical="center" wrapText="1"/>
    </xf>
    <xf numFmtId="167" fontId="6" fillId="0" borderId="0" xfId="1" applyNumberFormat="1" applyFont="1" applyAlignment="1">
      <alignment horizontal="left" vertical="center" wrapText="1"/>
    </xf>
    <xf numFmtId="3" fontId="6" fillId="5" borderId="16" xfId="1" applyNumberFormat="1" applyFont="1" applyFill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3" borderId="38" xfId="1" applyFont="1" applyFill="1" applyBorder="1" applyAlignment="1">
      <alignment horizontal="right" vertical="center" wrapText="1"/>
    </xf>
    <xf numFmtId="167" fontId="6" fillId="3" borderId="39" xfId="1" applyNumberFormat="1" applyFont="1" applyFill="1" applyBorder="1" applyAlignment="1">
      <alignment horizontal="left" vertical="center" wrapText="1"/>
    </xf>
    <xf numFmtId="3" fontId="6" fillId="3" borderId="21" xfId="1" applyNumberFormat="1" applyFont="1" applyFill="1" applyBorder="1" applyAlignment="1">
      <alignment vertical="center" wrapText="1"/>
    </xf>
    <xf numFmtId="3" fontId="6" fillId="5" borderId="45" xfId="1" applyNumberFormat="1" applyFont="1" applyFill="1" applyBorder="1" applyAlignment="1">
      <alignment vertical="center" wrapText="1"/>
    </xf>
    <xf numFmtId="10" fontId="7" fillId="0" borderId="39" xfId="1" applyNumberFormat="1" applyFont="1" applyBorder="1" applyAlignment="1">
      <alignment horizontal="left" vertical="center" wrapText="1"/>
    </xf>
    <xf numFmtId="3" fontId="6" fillId="0" borderId="21" xfId="1" applyNumberFormat="1" applyFont="1" applyBorder="1" applyAlignment="1">
      <alignment vertical="center" wrapText="1"/>
    </xf>
    <xf numFmtId="10" fontId="6" fillId="0" borderId="0" xfId="1" applyNumberFormat="1" applyFont="1" applyAlignment="1">
      <alignment horizontal="left" vertical="center" wrapText="1"/>
    </xf>
    <xf numFmtId="9" fontId="6" fillId="3" borderId="13" xfId="1" applyNumberFormat="1" applyFont="1" applyFill="1" applyBorder="1" applyAlignment="1">
      <alignment horizontal="left" vertical="center" wrapText="1"/>
    </xf>
    <xf numFmtId="9" fontId="6" fillId="0" borderId="0" xfId="1" applyNumberFormat="1" applyFont="1" applyAlignment="1">
      <alignment horizontal="left" vertical="center" wrapText="1"/>
    </xf>
    <xf numFmtId="3" fontId="6" fillId="5" borderId="31" xfId="1" applyNumberFormat="1" applyFont="1" applyFill="1" applyBorder="1" applyAlignment="1">
      <alignment vertical="center" wrapText="1"/>
    </xf>
    <xf numFmtId="0" fontId="7" fillId="0" borderId="0" xfId="1" applyFont="1" applyAlignment="1">
      <alignment vertical="center" wrapText="1"/>
    </xf>
    <xf numFmtId="4" fontId="6" fillId="0" borderId="0" xfId="1" applyNumberFormat="1" applyFont="1" applyAlignment="1">
      <alignment vertical="center" wrapText="1"/>
    </xf>
    <xf numFmtId="0" fontId="1" fillId="0" borderId="0" xfId="1" applyFont="1" applyAlignment="1">
      <alignment horizontal="right"/>
    </xf>
    <xf numFmtId="0" fontId="13" fillId="0" borderId="0" xfId="1" applyFont="1"/>
    <xf numFmtId="4" fontId="13" fillId="0" borderId="0" xfId="1" applyNumberFormat="1" applyFont="1" applyAlignment="1">
      <alignment horizontal="right"/>
    </xf>
    <xf numFmtId="0" fontId="15" fillId="0" borderId="0" xfId="2" applyFont="1" applyAlignment="1">
      <alignment horizontal="right"/>
    </xf>
    <xf numFmtId="4" fontId="5" fillId="0" borderId="0" xfId="2" applyNumberFormat="1" applyAlignment="1">
      <alignment horizontal="right"/>
    </xf>
    <xf numFmtId="0" fontId="5" fillId="0" borderId="0" xfId="2" applyAlignment="1">
      <alignment horizontal="right"/>
    </xf>
    <xf numFmtId="10" fontId="10" fillId="0" borderId="14" xfId="5" applyNumberFormat="1" applyFont="1" applyBorder="1"/>
    <xf numFmtId="0" fontId="1" fillId="0" borderId="0" xfId="1" applyFont="1" applyFill="1"/>
    <xf numFmtId="3" fontId="1" fillId="0" borderId="0" xfId="1" applyNumberFormat="1" applyFont="1" applyFill="1"/>
    <xf numFmtId="0" fontId="2" fillId="0" borderId="0" xfId="1" applyFont="1" applyFill="1"/>
    <xf numFmtId="3" fontId="2" fillId="0" borderId="0" xfId="1" applyNumberFormat="1" applyFont="1"/>
    <xf numFmtId="10" fontId="10" fillId="0" borderId="13" xfId="5" applyNumberFormat="1" applyFont="1" applyBorder="1"/>
    <xf numFmtId="0" fontId="10" fillId="0" borderId="0" xfId="9" applyFont="1"/>
    <xf numFmtId="0" fontId="10" fillId="0" borderId="0" xfId="9" applyFont="1" applyAlignment="1">
      <alignment horizontal="center"/>
    </xf>
    <xf numFmtId="0" fontId="10" fillId="2" borderId="0" xfId="9" applyFont="1" applyFill="1"/>
    <xf numFmtId="0" fontId="10" fillId="0" borderId="0" xfId="9" applyFont="1" applyAlignment="1">
      <alignment horizontal="left"/>
    </xf>
    <xf numFmtId="0" fontId="16" fillId="0" borderId="0" xfId="9" applyFont="1" applyAlignment="1">
      <alignment horizontal="center"/>
    </xf>
    <xf numFmtId="0" fontId="16" fillId="0" borderId="0" xfId="9" applyFont="1" applyAlignment="1">
      <alignment horizontal="left"/>
    </xf>
    <xf numFmtId="0" fontId="2" fillId="0" borderId="41" xfId="9" applyFont="1" applyBorder="1" applyAlignment="1">
      <alignment horizontal="left"/>
    </xf>
    <xf numFmtId="0" fontId="2" fillId="3" borderId="42" xfId="9" applyFont="1" applyFill="1" applyBorder="1" applyAlignment="1" applyProtection="1">
      <alignment horizontal="center" wrapText="1"/>
      <protection hidden="1"/>
    </xf>
    <xf numFmtId="0" fontId="17" fillId="0" borderId="42" xfId="9" applyFont="1" applyBorder="1" applyAlignment="1">
      <alignment horizontal="center" wrapText="1"/>
    </xf>
    <xf numFmtId="0" fontId="17" fillId="3" borderId="43" xfId="9" applyFont="1" applyFill="1" applyBorder="1" applyAlignment="1">
      <alignment horizontal="center" wrapText="1"/>
    </xf>
    <xf numFmtId="0" fontId="2" fillId="0" borderId="41" xfId="9" applyFont="1" applyBorder="1" applyAlignment="1" applyProtection="1">
      <alignment horizontal="center"/>
      <protection locked="0"/>
    </xf>
    <xf numFmtId="0" fontId="2" fillId="0" borderId="43" xfId="9" applyFont="1" applyBorder="1" applyAlignment="1" applyProtection="1">
      <alignment horizontal="center"/>
      <protection locked="0"/>
    </xf>
    <xf numFmtId="0" fontId="2" fillId="0" borderId="0" xfId="9" applyFont="1" applyAlignment="1">
      <alignment horizontal="center"/>
    </xf>
    <xf numFmtId="0" fontId="2" fillId="0" borderId="41" xfId="9" applyFont="1" applyBorder="1" applyAlignment="1">
      <alignment horizontal="center" wrapText="1"/>
    </xf>
    <xf numFmtId="4" fontId="2" fillId="3" borderId="42" xfId="9" applyNumberFormat="1" applyFont="1" applyFill="1" applyBorder="1" applyAlignment="1">
      <alignment horizontal="center" wrapText="1"/>
    </xf>
    <xf numFmtId="0" fontId="2" fillId="0" borderId="42" xfId="9" applyFont="1" applyBorder="1" applyAlignment="1" applyProtection="1">
      <alignment horizontal="center" wrapText="1"/>
      <protection hidden="1"/>
    </xf>
    <xf numFmtId="0" fontId="18" fillId="0" borderId="42" xfId="9" applyFont="1" applyBorder="1" applyAlignment="1">
      <alignment horizontal="center" wrapText="1"/>
    </xf>
    <xf numFmtId="4" fontId="2" fillId="3" borderId="43" xfId="9" applyNumberFormat="1" applyFont="1" applyFill="1" applyBorder="1" applyAlignment="1">
      <alignment horizontal="center" wrapText="1"/>
    </xf>
    <xf numFmtId="0" fontId="2" fillId="3" borderId="56" xfId="9" applyFont="1" applyFill="1" applyBorder="1" applyAlignment="1">
      <alignment horizontal="center" wrapText="1"/>
    </xf>
    <xf numFmtId="0" fontId="2" fillId="3" borderId="55" xfId="9" applyFont="1" applyFill="1" applyBorder="1" applyAlignment="1">
      <alignment horizontal="center" wrapText="1"/>
    </xf>
    <xf numFmtId="0" fontId="2" fillId="3" borderId="8" xfId="9" applyFont="1" applyFill="1" applyBorder="1" applyAlignment="1">
      <alignment horizontal="center" wrapText="1"/>
    </xf>
    <xf numFmtId="0" fontId="2" fillId="3" borderId="57" xfId="9" applyFont="1" applyFill="1" applyBorder="1" applyAlignment="1">
      <alignment horizontal="center" wrapText="1"/>
    </xf>
    <xf numFmtId="0" fontId="2" fillId="3" borderId="42" xfId="9" applyFont="1" applyFill="1" applyBorder="1" applyAlignment="1">
      <alignment horizontal="center" wrapText="1"/>
    </xf>
    <xf numFmtId="0" fontId="2" fillId="3" borderId="10" xfId="9" applyFont="1" applyFill="1" applyBorder="1" applyAlignment="1">
      <alignment horizontal="center" wrapText="1"/>
    </xf>
    <xf numFmtId="0" fontId="2" fillId="3" borderId="2" xfId="9" applyFont="1" applyFill="1" applyBorder="1" applyAlignment="1">
      <alignment horizontal="left"/>
    </xf>
    <xf numFmtId="0" fontId="2" fillId="3" borderId="3" xfId="9" applyFont="1" applyFill="1" applyBorder="1" applyAlignment="1">
      <alignment horizontal="left"/>
    </xf>
    <xf numFmtId="0" fontId="2" fillId="4" borderId="11" xfId="10" applyFont="1" applyFill="1" applyBorder="1" applyAlignment="1" applyProtection="1">
      <alignment horizontal="left" wrapText="1"/>
      <protection hidden="1"/>
    </xf>
    <xf numFmtId="0" fontId="2" fillId="4" borderId="4" xfId="10" applyFont="1" applyFill="1" applyBorder="1" applyAlignment="1" applyProtection="1">
      <alignment horizontal="left" wrapText="1"/>
      <protection hidden="1"/>
    </xf>
    <xf numFmtId="1" fontId="10" fillId="0" borderId="0" xfId="9" applyNumberFormat="1" applyFont="1"/>
    <xf numFmtId="0" fontId="19" fillId="0" borderId="44" xfId="9" applyFont="1" applyBorder="1" applyAlignment="1" applyProtection="1">
      <alignment horizontal="left" vertical="center"/>
      <protection locked="0"/>
    </xf>
    <xf numFmtId="1" fontId="7" fillId="7" borderId="5" xfId="11" applyNumberFormat="1" applyFont="1" applyFill="1" applyBorder="1" applyAlignment="1" applyProtection="1">
      <alignment horizontal="right" vertical="top" wrapText="1"/>
    </xf>
    <xf numFmtId="168" fontId="7" fillId="0" borderId="5" xfId="11" applyNumberFormat="1" applyFont="1" applyFill="1" applyBorder="1" applyAlignment="1" applyProtection="1">
      <alignment horizontal="right" vertical="top" wrapText="1"/>
      <protection locked="0"/>
    </xf>
    <xf numFmtId="3" fontId="10" fillId="7" borderId="46" xfId="9" applyNumberFormat="1" applyFont="1" applyFill="1" applyBorder="1"/>
    <xf numFmtId="0" fontId="10" fillId="0" borderId="44" xfId="9" applyFont="1" applyBorder="1" applyAlignment="1" applyProtection="1">
      <alignment horizontal="center"/>
      <protection locked="0"/>
    </xf>
    <xf numFmtId="0" fontId="10" fillId="0" borderId="46" xfId="9" applyFont="1" applyBorder="1" applyProtection="1">
      <protection locked="0"/>
    </xf>
    <xf numFmtId="0" fontId="1" fillId="0" borderId="2" xfId="9" applyBorder="1" applyAlignment="1" applyProtection="1">
      <alignment horizontal="center"/>
      <protection locked="0"/>
    </xf>
    <xf numFmtId="169" fontId="7" fillId="7" borderId="5" xfId="11" applyNumberFormat="1" applyFont="1" applyFill="1" applyBorder="1" applyAlignment="1" applyProtection="1">
      <alignment horizontal="right" vertical="top" wrapText="1"/>
    </xf>
    <xf numFmtId="3" fontId="7" fillId="0" borderId="5" xfId="11" applyNumberFormat="1" applyFont="1" applyFill="1" applyBorder="1" applyAlignment="1" applyProtection="1">
      <alignment horizontal="center" vertical="top" wrapText="1"/>
      <protection locked="0"/>
    </xf>
    <xf numFmtId="169" fontId="7" fillId="0" borderId="5" xfId="11" applyNumberFormat="1" applyFont="1" applyFill="1" applyBorder="1" applyAlignment="1" applyProtection="1">
      <alignment horizontal="right" vertical="top" wrapText="1"/>
    </xf>
    <xf numFmtId="0" fontId="0" fillId="0" borderId="3" xfId="11" applyNumberFormat="1" applyFont="1" applyFill="1" applyBorder="1" applyAlignment="1" applyProtection="1">
      <alignment horizontal="center"/>
      <protection locked="0"/>
    </xf>
    <xf numFmtId="169" fontId="7" fillId="7" borderId="46" xfId="11" applyNumberFormat="1" applyFont="1" applyFill="1" applyBorder="1" applyAlignment="1" applyProtection="1">
      <alignment horizontal="right" vertical="top" wrapText="1"/>
    </xf>
    <xf numFmtId="4" fontId="10" fillId="0" borderId="0" xfId="9" applyNumberFormat="1" applyFont="1"/>
    <xf numFmtId="169" fontId="7" fillId="7" borderId="2" xfId="11" applyNumberFormat="1" applyFont="1" applyFill="1" applyBorder="1" applyAlignment="1" applyProtection="1">
      <alignment horizontal="right" vertical="top" wrapText="1"/>
    </xf>
    <xf numFmtId="169" fontId="7" fillId="7" borderId="3" xfId="11" applyNumberFormat="1" applyFont="1" applyFill="1" applyBorder="1" applyAlignment="1" applyProtection="1">
      <alignment horizontal="right" vertical="top" wrapText="1"/>
    </xf>
    <xf numFmtId="169" fontId="7" fillId="7" borderId="4" xfId="11" applyNumberFormat="1" applyFont="1" applyFill="1" applyBorder="1" applyAlignment="1" applyProtection="1">
      <alignment horizontal="right" vertical="top" wrapText="1"/>
    </xf>
    <xf numFmtId="169" fontId="7" fillId="0" borderId="0" xfId="11" applyNumberFormat="1" applyFont="1" applyFill="1" applyBorder="1" applyAlignment="1" applyProtection="1">
      <alignment horizontal="right" vertical="top" wrapText="1"/>
    </xf>
    <xf numFmtId="0" fontId="10" fillId="0" borderId="12" xfId="9" applyFont="1" applyBorder="1"/>
    <xf numFmtId="164" fontId="10" fillId="0" borderId="13" xfId="9" applyNumberFormat="1" applyFont="1" applyBorder="1"/>
    <xf numFmtId="10" fontId="10" fillId="0" borderId="13" xfId="9" applyNumberFormat="1" applyFont="1" applyBorder="1"/>
    <xf numFmtId="0" fontId="19" fillId="0" borderId="12" xfId="9" applyFont="1" applyBorder="1" applyAlignment="1" applyProtection="1">
      <alignment horizontal="left" vertical="center"/>
      <protection locked="0"/>
    </xf>
    <xf numFmtId="0" fontId="10" fillId="0" borderId="14" xfId="9" applyFont="1" applyBorder="1" applyProtection="1">
      <protection locked="0"/>
    </xf>
    <xf numFmtId="0" fontId="1" fillId="0" borderId="12" xfId="9" applyBorder="1" applyAlignment="1" applyProtection="1">
      <alignment horizontal="center"/>
      <protection locked="0"/>
    </xf>
    <xf numFmtId="0" fontId="0" fillId="0" borderId="13" xfId="11" applyNumberFormat="1" applyFont="1" applyFill="1" applyBorder="1" applyAlignment="1" applyProtection="1">
      <alignment horizontal="center"/>
      <protection locked="0"/>
    </xf>
    <xf numFmtId="169" fontId="7" fillId="7" borderId="12" xfId="11" applyNumberFormat="1" applyFont="1" applyFill="1" applyBorder="1" applyAlignment="1" applyProtection="1">
      <alignment horizontal="right" vertical="top" wrapText="1"/>
    </xf>
    <xf numFmtId="169" fontId="7" fillId="7" borderId="13" xfId="11" applyNumberFormat="1" applyFont="1" applyFill="1" applyBorder="1" applyAlignment="1" applyProtection="1">
      <alignment horizontal="right" vertical="top" wrapText="1"/>
    </xf>
    <xf numFmtId="169" fontId="7" fillId="7" borderId="14" xfId="11" applyNumberFormat="1" applyFont="1" applyFill="1" applyBorder="1" applyAlignment="1" applyProtection="1">
      <alignment horizontal="right" vertical="top" wrapText="1"/>
    </xf>
    <xf numFmtId="0" fontId="1" fillId="0" borderId="12" xfId="10" applyBorder="1" applyProtection="1">
      <protection hidden="1"/>
    </xf>
    <xf numFmtId="0" fontId="2" fillId="0" borderId="12" xfId="9" applyFont="1" applyBorder="1"/>
    <xf numFmtId="164" fontId="2" fillId="0" borderId="13" xfId="9" applyNumberFormat="1" applyFont="1" applyBorder="1"/>
    <xf numFmtId="10" fontId="2" fillId="0" borderId="13" xfId="9" applyNumberFormat="1" applyFont="1" applyBorder="1"/>
    <xf numFmtId="0" fontId="2" fillId="0" borderId="29" xfId="9" applyFont="1" applyBorder="1"/>
    <xf numFmtId="164" fontId="2" fillId="0" borderId="30" xfId="9" applyNumberFormat="1" applyFont="1" applyBorder="1"/>
    <xf numFmtId="10" fontId="2" fillId="0" borderId="30" xfId="9" applyNumberFormat="1" applyFont="1" applyBorder="1"/>
    <xf numFmtId="164" fontId="10" fillId="0" borderId="0" xfId="9" applyNumberFormat="1" applyFont="1"/>
    <xf numFmtId="10" fontId="10" fillId="0" borderId="0" xfId="9" applyNumberFormat="1" applyFont="1"/>
    <xf numFmtId="9" fontId="10" fillId="0" borderId="0" xfId="12" applyFont="1" applyProtection="1"/>
    <xf numFmtId="0" fontId="19" fillId="0" borderId="38" xfId="9" applyFont="1" applyBorder="1" applyAlignment="1" applyProtection="1">
      <alignment horizontal="left" vertical="center"/>
      <protection locked="0"/>
    </xf>
    <xf numFmtId="0" fontId="1" fillId="0" borderId="0" xfId="9"/>
    <xf numFmtId="164" fontId="1" fillId="0" borderId="0" xfId="9" applyNumberFormat="1"/>
    <xf numFmtId="10" fontId="1" fillId="0" borderId="0" xfId="9" applyNumberFormat="1"/>
    <xf numFmtId="0" fontId="2" fillId="0" borderId="0" xfId="9" applyFont="1"/>
    <xf numFmtId="164" fontId="2" fillId="0" borderId="0" xfId="9" applyNumberFormat="1" applyFont="1"/>
    <xf numFmtId="10" fontId="2" fillId="0" borderId="0" xfId="9" applyNumberFormat="1" applyFont="1"/>
    <xf numFmtId="0" fontId="19" fillId="0" borderId="12" xfId="9" applyFont="1" applyBorder="1" applyAlignment="1" applyProtection="1">
      <alignment horizontal="left"/>
      <protection locked="0"/>
    </xf>
    <xf numFmtId="164" fontId="10" fillId="0" borderId="0" xfId="9" applyNumberFormat="1" applyFont="1" applyProtection="1">
      <protection hidden="1"/>
    </xf>
    <xf numFmtId="10" fontId="10" fillId="0" borderId="0" xfId="9" applyNumberFormat="1" applyFont="1" applyProtection="1">
      <protection hidden="1"/>
    </xf>
    <xf numFmtId="0" fontId="19" fillId="0" borderId="44" xfId="9" applyFont="1" applyBorder="1" applyAlignment="1" applyProtection="1">
      <alignment horizontal="left"/>
      <protection locked="0"/>
    </xf>
    <xf numFmtId="9" fontId="10" fillId="0" borderId="0" xfId="12" applyFont="1" applyBorder="1" applyProtection="1"/>
    <xf numFmtId="9" fontId="10" fillId="0" borderId="0" xfId="12" applyFont="1" applyFill="1" applyBorder="1" applyProtection="1"/>
    <xf numFmtId="0" fontId="20" fillId="0" borderId="12" xfId="9" applyFont="1" applyBorder="1" applyAlignment="1" applyProtection="1">
      <alignment horizontal="left" vertical="center"/>
      <protection locked="0"/>
    </xf>
    <xf numFmtId="0" fontId="10" fillId="0" borderId="14" xfId="9" applyFont="1" applyBorder="1" applyAlignment="1" applyProtection="1">
      <alignment horizontal="center" vertical="center"/>
      <protection locked="0"/>
    </xf>
    <xf numFmtId="0" fontId="10" fillId="0" borderId="14" xfId="9" applyFont="1" applyBorder="1" applyAlignment="1" applyProtection="1">
      <alignment horizontal="center"/>
      <protection locked="0"/>
    </xf>
    <xf numFmtId="169" fontId="7" fillId="7" borderId="29" xfId="11" applyNumberFormat="1" applyFont="1" applyFill="1" applyBorder="1" applyAlignment="1" applyProtection="1">
      <alignment horizontal="right" vertical="top" wrapText="1"/>
    </xf>
    <xf numFmtId="169" fontId="7" fillId="7" borderId="30" xfId="11" applyNumberFormat="1" applyFont="1" applyFill="1" applyBorder="1" applyAlignment="1" applyProtection="1">
      <alignment horizontal="right" vertical="top" wrapText="1"/>
    </xf>
    <xf numFmtId="169" fontId="7" fillId="7" borderId="32" xfId="11" applyNumberFormat="1" applyFont="1" applyFill="1" applyBorder="1" applyAlignment="1" applyProtection="1">
      <alignment horizontal="right" vertical="top" wrapText="1"/>
    </xf>
    <xf numFmtId="0" fontId="17" fillId="5" borderId="47" xfId="9" applyFont="1" applyFill="1" applyBorder="1" applyAlignment="1">
      <alignment horizontal="right"/>
    </xf>
    <xf numFmtId="0" fontId="17" fillId="5" borderId="48" xfId="9" applyFont="1" applyFill="1" applyBorder="1" applyAlignment="1">
      <alignment horizontal="right"/>
    </xf>
    <xf numFmtId="0" fontId="10" fillId="5" borderId="48" xfId="9" applyFont="1" applyFill="1" applyBorder="1" applyProtection="1">
      <protection locked="0"/>
    </xf>
    <xf numFmtId="3" fontId="2" fillId="5" borderId="48" xfId="9" applyNumberFormat="1" applyFont="1" applyFill="1" applyBorder="1"/>
    <xf numFmtId="3" fontId="10" fillId="5" borderId="48" xfId="9" applyNumberFormat="1" applyFont="1" applyFill="1" applyBorder="1" applyProtection="1">
      <protection locked="0"/>
    </xf>
    <xf numFmtId="3" fontId="10" fillId="5" borderId="48" xfId="9" applyNumberFormat="1" applyFont="1" applyFill="1" applyBorder="1"/>
    <xf numFmtId="4" fontId="17" fillId="5" borderId="48" xfId="9" applyNumberFormat="1" applyFont="1" applyFill="1" applyBorder="1" applyProtection="1">
      <protection locked="0"/>
    </xf>
    <xf numFmtId="4" fontId="2" fillId="5" borderId="48" xfId="9" applyNumberFormat="1" applyFont="1" applyFill="1" applyBorder="1"/>
    <xf numFmtId="4" fontId="2" fillId="5" borderId="48" xfId="9" applyNumberFormat="1" applyFont="1" applyFill="1" applyBorder="1" applyAlignment="1" applyProtection="1">
      <alignment horizontal="center"/>
      <protection locked="0"/>
    </xf>
    <xf numFmtId="4" fontId="10" fillId="5" borderId="48" xfId="9" applyNumberFormat="1" applyFont="1" applyFill="1" applyBorder="1" applyAlignment="1" applyProtection="1">
      <alignment horizontal="center"/>
      <protection locked="0"/>
    </xf>
    <xf numFmtId="4" fontId="10" fillId="5" borderId="48" xfId="9" applyNumberFormat="1" applyFont="1" applyFill="1" applyBorder="1"/>
    <xf numFmtId="4" fontId="2" fillId="5" borderId="1" xfId="9" applyNumberFormat="1" applyFont="1" applyFill="1" applyBorder="1"/>
    <xf numFmtId="4" fontId="2" fillId="5" borderId="49" xfId="9" applyNumberFormat="1" applyFont="1" applyFill="1" applyBorder="1"/>
    <xf numFmtId="169" fontId="10" fillId="0" borderId="0" xfId="9" applyNumberFormat="1" applyFont="1"/>
    <xf numFmtId="0" fontId="21" fillId="0" borderId="0" xfId="9" applyFont="1"/>
    <xf numFmtId="0" fontId="21" fillId="7" borderId="24" xfId="9" applyFont="1" applyFill="1" applyBorder="1" applyAlignment="1">
      <alignment horizontal="right"/>
    </xf>
    <xf numFmtId="0" fontId="22" fillId="7" borderId="0" xfId="9" applyFont="1" applyFill="1" applyAlignment="1">
      <alignment horizontal="right"/>
    </xf>
    <xf numFmtId="0" fontId="21" fillId="7" borderId="0" xfId="9" applyFont="1" applyFill="1" applyProtection="1">
      <protection locked="0"/>
    </xf>
    <xf numFmtId="3" fontId="21" fillId="7" borderId="0" xfId="9" applyNumberFormat="1" applyFont="1" applyFill="1" applyAlignment="1" applyProtection="1">
      <alignment horizontal="right"/>
      <protection locked="0"/>
    </xf>
    <xf numFmtId="3" fontId="21" fillId="7" borderId="0" xfId="9" applyNumberFormat="1" applyFont="1" applyFill="1" applyProtection="1">
      <protection locked="0"/>
    </xf>
    <xf numFmtId="3" fontId="21" fillId="7" borderId="0" xfId="9" applyNumberFormat="1" applyFont="1" applyFill="1"/>
    <xf numFmtId="4" fontId="22" fillId="7" borderId="0" xfId="9" applyNumberFormat="1" applyFont="1" applyFill="1" applyProtection="1">
      <protection locked="0"/>
    </xf>
    <xf numFmtId="4" fontId="21" fillId="7" borderId="0" xfId="9" applyNumberFormat="1" applyFont="1" applyFill="1"/>
    <xf numFmtId="4" fontId="22" fillId="7" borderId="0" xfId="9" applyNumberFormat="1" applyFont="1" applyFill="1" applyAlignment="1" applyProtection="1">
      <alignment horizontal="center"/>
      <protection locked="0"/>
    </xf>
    <xf numFmtId="4" fontId="21" fillId="7" borderId="0" xfId="9" applyNumberFormat="1" applyFont="1" applyFill="1" applyAlignment="1" applyProtection="1">
      <alignment horizontal="center"/>
      <protection locked="0"/>
    </xf>
    <xf numFmtId="4" fontId="22" fillId="7" borderId="0" xfId="9" applyNumberFormat="1" applyFont="1" applyFill="1"/>
    <xf numFmtId="4" fontId="21" fillId="7" borderId="23" xfId="9" applyNumberFormat="1" applyFont="1" applyFill="1" applyBorder="1"/>
    <xf numFmtId="169" fontId="21" fillId="0" borderId="0" xfId="9" applyNumberFormat="1" applyFont="1"/>
    <xf numFmtId="3" fontId="21" fillId="7" borderId="1" xfId="9" applyNumberFormat="1" applyFont="1" applyFill="1" applyBorder="1" applyAlignment="1" applyProtection="1">
      <alignment horizontal="right"/>
      <protection locked="0"/>
    </xf>
    <xf numFmtId="0" fontId="10" fillId="3" borderId="50" xfId="9" applyFont="1" applyFill="1" applyBorder="1" applyAlignment="1">
      <alignment horizontal="right"/>
    </xf>
    <xf numFmtId="0" fontId="10" fillId="3" borderId="51" xfId="9" applyFont="1" applyFill="1" applyBorder="1" applyAlignment="1">
      <alignment horizontal="center"/>
    </xf>
    <xf numFmtId="0" fontId="17" fillId="3" borderId="51" xfId="9" applyFont="1" applyFill="1" applyBorder="1" applyAlignment="1" applyProtection="1">
      <alignment horizontal="right"/>
      <protection locked="0"/>
    </xf>
    <xf numFmtId="3" fontId="17" fillId="3" borderId="51" xfId="9" applyNumberFormat="1" applyFont="1" applyFill="1" applyBorder="1"/>
    <xf numFmtId="0" fontId="2" fillId="3" borderId="51" xfId="9" applyFont="1" applyFill="1" applyBorder="1" applyProtection="1">
      <protection locked="0"/>
    </xf>
    <xf numFmtId="0" fontId="2" fillId="3" borderId="51" xfId="9" applyFont="1" applyFill="1" applyBorder="1"/>
    <xf numFmtId="4" fontId="10" fillId="3" borderId="51" xfId="9" applyNumberFormat="1" applyFont="1" applyFill="1" applyBorder="1" applyProtection="1">
      <protection locked="0"/>
    </xf>
    <xf numFmtId="4" fontId="10" fillId="3" borderId="51" xfId="9" applyNumberFormat="1" applyFont="1" applyFill="1" applyBorder="1"/>
    <xf numFmtId="4" fontId="10" fillId="3" borderId="51" xfId="9" applyNumberFormat="1" applyFont="1" applyFill="1" applyBorder="1" applyAlignment="1" applyProtection="1">
      <alignment horizontal="center"/>
      <protection locked="0"/>
    </xf>
    <xf numFmtId="4" fontId="10" fillId="3" borderId="52" xfId="9" applyNumberFormat="1" applyFont="1" applyFill="1" applyBorder="1"/>
    <xf numFmtId="0" fontId="21" fillId="7" borderId="0" xfId="9" applyFont="1" applyFill="1" applyAlignment="1">
      <alignment horizontal="center"/>
    </xf>
    <xf numFmtId="0" fontId="22" fillId="7" borderId="0" xfId="9" applyFont="1" applyFill="1" applyAlignment="1" applyProtection="1">
      <alignment horizontal="right"/>
      <protection locked="0"/>
    </xf>
    <xf numFmtId="0" fontId="22" fillId="7" borderId="0" xfId="9" applyFont="1" applyFill="1" applyProtection="1">
      <protection locked="0"/>
    </xf>
    <xf numFmtId="0" fontId="22" fillId="7" borderId="0" xfId="9" applyFont="1" applyFill="1"/>
    <xf numFmtId="4" fontId="21" fillId="7" borderId="0" xfId="9" applyNumberFormat="1" applyFont="1" applyFill="1" applyProtection="1">
      <protection locked="0"/>
    </xf>
    <xf numFmtId="0" fontId="2" fillId="5" borderId="50" xfId="9" applyFont="1" applyFill="1" applyBorder="1" applyAlignment="1">
      <alignment horizontal="right"/>
    </xf>
    <xf numFmtId="0" fontId="2" fillId="5" borderId="51" xfId="9" applyFont="1" applyFill="1" applyBorder="1"/>
    <xf numFmtId="0" fontId="2" fillId="5" borderId="51" xfId="9" applyFont="1" applyFill="1" applyBorder="1" applyProtection="1">
      <protection locked="0"/>
    </xf>
    <xf numFmtId="3" fontId="2" fillId="5" borderId="51" xfId="9" applyNumberFormat="1" applyFont="1" applyFill="1" applyBorder="1"/>
    <xf numFmtId="4" fontId="2" fillId="5" borderId="51" xfId="9" applyNumberFormat="1" applyFont="1" applyFill="1" applyBorder="1" applyProtection="1">
      <protection locked="0"/>
    </xf>
    <xf numFmtId="4" fontId="2" fillId="5" borderId="51" xfId="9" applyNumberFormat="1" applyFont="1" applyFill="1" applyBorder="1"/>
    <xf numFmtId="4" fontId="2" fillId="5" borderId="51" xfId="9" applyNumberFormat="1" applyFont="1" applyFill="1" applyBorder="1" applyAlignment="1" applyProtection="1">
      <alignment horizontal="center"/>
      <protection locked="0"/>
    </xf>
    <xf numFmtId="4" fontId="10" fillId="5" borderId="51" xfId="9" applyNumberFormat="1" applyFont="1" applyFill="1" applyBorder="1"/>
    <xf numFmtId="4" fontId="2" fillId="5" borderId="52" xfId="9" applyNumberFormat="1" applyFont="1" applyFill="1" applyBorder="1"/>
    <xf numFmtId="0" fontId="21" fillId="7" borderId="0" xfId="9" applyFont="1" applyFill="1"/>
    <xf numFmtId="0" fontId="17" fillId="3" borderId="51" xfId="9" applyFont="1" applyFill="1" applyBorder="1" applyAlignment="1">
      <alignment horizontal="center"/>
    </xf>
    <xf numFmtId="0" fontId="2" fillId="5" borderId="34" xfId="9" applyFont="1" applyFill="1" applyBorder="1" applyAlignment="1">
      <alignment horizontal="right"/>
    </xf>
    <xf numFmtId="0" fontId="2" fillId="5" borderId="36" xfId="9" applyFont="1" applyFill="1" applyBorder="1"/>
    <xf numFmtId="0" fontId="2" fillId="5" borderId="36" xfId="9" applyFont="1" applyFill="1" applyBorder="1" applyProtection="1">
      <protection locked="0"/>
    </xf>
    <xf numFmtId="4" fontId="2" fillId="5" borderId="36" xfId="9" applyNumberFormat="1" applyFont="1" applyFill="1" applyBorder="1" applyProtection="1">
      <protection locked="0"/>
    </xf>
    <xf numFmtId="4" fontId="10" fillId="5" borderId="36" xfId="9" applyNumberFormat="1" applyFont="1" applyFill="1" applyBorder="1"/>
    <xf numFmtId="4" fontId="10" fillId="5" borderId="36" xfId="9" applyNumberFormat="1" applyFont="1" applyFill="1" applyBorder="1" applyAlignment="1" applyProtection="1">
      <alignment horizontal="center"/>
      <protection locked="0"/>
    </xf>
    <xf numFmtId="0" fontId="10" fillId="5" borderId="36" xfId="9" applyFont="1" applyFill="1" applyBorder="1"/>
    <xf numFmtId="4" fontId="10" fillId="5" borderId="37" xfId="9" applyNumberFormat="1" applyFont="1" applyFill="1" applyBorder="1"/>
    <xf numFmtId="0" fontId="10" fillId="3" borderId="44" xfId="9" applyFont="1" applyFill="1" applyBorder="1" applyAlignment="1">
      <alignment horizontal="right"/>
    </xf>
    <xf numFmtId="9" fontId="10" fillId="3" borderId="28" xfId="9" applyNumberFormat="1" applyFont="1" applyFill="1" applyBorder="1" applyProtection="1">
      <protection locked="0"/>
    </xf>
    <xf numFmtId="0" fontId="10" fillId="3" borderId="1" xfId="9" applyFont="1" applyFill="1" applyBorder="1" applyProtection="1">
      <protection locked="0"/>
    </xf>
    <xf numFmtId="3" fontId="2" fillId="3" borderId="18" xfId="9" applyNumberFormat="1" applyFont="1" applyFill="1" applyBorder="1"/>
    <xf numFmtId="0" fontId="10" fillId="0" borderId="0" xfId="9" applyFont="1" applyProtection="1">
      <protection locked="0"/>
    </xf>
    <xf numFmtId="1" fontId="10" fillId="0" borderId="0" xfId="9" applyNumberFormat="1" applyFont="1" applyAlignment="1" applyProtection="1">
      <alignment horizontal="center"/>
      <protection locked="0"/>
    </xf>
    <xf numFmtId="1" fontId="10" fillId="0" borderId="0" xfId="9" applyNumberFormat="1" applyFont="1" applyProtection="1">
      <protection locked="0"/>
    </xf>
    <xf numFmtId="0" fontId="17" fillId="5" borderId="53" xfId="9" applyFont="1" applyFill="1" applyBorder="1" applyAlignment="1">
      <alignment horizontal="right"/>
    </xf>
    <xf numFmtId="0" fontId="17" fillId="5" borderId="36" xfId="9" applyFont="1" applyFill="1" applyBorder="1" applyAlignment="1">
      <alignment horizontal="right"/>
    </xf>
    <xf numFmtId="0" fontId="10" fillId="5" borderId="36" xfId="9" applyFont="1" applyFill="1" applyBorder="1" applyProtection="1">
      <protection locked="0"/>
    </xf>
    <xf numFmtId="3" fontId="2" fillId="5" borderId="37" xfId="9" applyNumberFormat="1" applyFont="1" applyFill="1" applyBorder="1"/>
    <xf numFmtId="3" fontId="10" fillId="0" borderId="0" xfId="9" applyNumberFormat="1" applyFont="1"/>
    <xf numFmtId="0" fontId="10" fillId="0" borderId="0" xfId="9" applyFont="1" applyAlignment="1" applyProtection="1">
      <alignment horizontal="center"/>
      <protection locked="0"/>
    </xf>
    <xf numFmtId="0" fontId="2" fillId="3" borderId="8" xfId="10" applyFont="1" applyFill="1" applyBorder="1" applyAlignment="1">
      <alignment horizontal="left" wrapText="1"/>
    </xf>
    <xf numFmtId="4" fontId="2" fillId="0" borderId="9" xfId="10" applyNumberFormat="1" applyFont="1" applyBorder="1" applyAlignment="1">
      <alignment horizontal="left" wrapText="1"/>
    </xf>
    <xf numFmtId="0" fontId="2" fillId="3" borderId="3" xfId="10" applyFont="1" applyFill="1" applyBorder="1" applyAlignment="1">
      <alignment horizontal="left" wrapText="1"/>
    </xf>
    <xf numFmtId="4" fontId="2" fillId="0" borderId="55" xfId="10" applyNumberFormat="1" applyFont="1" applyBorder="1" applyAlignment="1">
      <alignment horizontal="left" wrapText="1"/>
    </xf>
    <xf numFmtId="3" fontId="1" fillId="0" borderId="10" xfId="10" applyNumberFormat="1" applyBorder="1"/>
    <xf numFmtId="0" fontId="2" fillId="3" borderId="2" xfId="10" applyFont="1" applyFill="1" applyBorder="1" applyAlignment="1" applyProtection="1">
      <alignment horizontal="left"/>
      <protection hidden="1"/>
    </xf>
    <xf numFmtId="0" fontId="2" fillId="3" borderId="3" xfId="10" applyFont="1" applyFill="1" applyBorder="1" applyAlignment="1" applyProtection="1">
      <alignment horizontal="left"/>
      <protection hidden="1"/>
    </xf>
    <xf numFmtId="0" fontId="2" fillId="3" borderId="11" xfId="10" applyFont="1" applyFill="1" applyBorder="1" applyAlignment="1" applyProtection="1">
      <alignment horizontal="left"/>
      <protection hidden="1"/>
    </xf>
    <xf numFmtId="10" fontId="1" fillId="2" borderId="16" xfId="13" applyNumberFormat="1" applyFill="1" applyBorder="1" applyAlignment="1">
      <alignment horizontal="center"/>
    </xf>
    <xf numFmtId="4" fontId="2" fillId="0" borderId="17" xfId="10" applyNumberFormat="1" applyFont="1" applyBorder="1"/>
    <xf numFmtId="10" fontId="1" fillId="2" borderId="13" xfId="13" applyNumberFormat="1" applyFill="1" applyBorder="1" applyAlignment="1">
      <alignment horizontal="center"/>
    </xf>
    <xf numFmtId="4" fontId="2" fillId="0" borderId="5" xfId="10" applyNumberFormat="1" applyFont="1" applyBorder="1"/>
    <xf numFmtId="3" fontId="1" fillId="0" borderId="18" xfId="10" applyNumberFormat="1" applyBorder="1"/>
    <xf numFmtId="164" fontId="1" fillId="0" borderId="13" xfId="10" applyNumberFormat="1" applyBorder="1" applyProtection="1">
      <protection hidden="1"/>
    </xf>
    <xf numFmtId="0" fontId="11" fillId="0" borderId="19" xfId="10" applyFont="1" applyBorder="1"/>
    <xf numFmtId="4" fontId="11" fillId="0" borderId="20" xfId="10" applyNumberFormat="1" applyFont="1" applyBorder="1"/>
    <xf numFmtId="4" fontId="11" fillId="0" borderId="21" xfId="10" applyNumberFormat="1" applyFont="1" applyBorder="1" applyAlignment="1">
      <alignment horizontal="center"/>
    </xf>
    <xf numFmtId="4" fontId="12" fillId="0" borderId="22" xfId="10" applyNumberFormat="1" applyFont="1" applyBorder="1"/>
    <xf numFmtId="3" fontId="11" fillId="3" borderId="23" xfId="10" applyNumberFormat="1" applyFont="1" applyFill="1" applyBorder="1"/>
    <xf numFmtId="0" fontId="11" fillId="0" borderId="24" xfId="10" applyFont="1" applyBorder="1"/>
    <xf numFmtId="4" fontId="11" fillId="0" borderId="0" xfId="10" applyNumberFormat="1" applyFont="1"/>
    <xf numFmtId="4" fontId="11" fillId="0" borderId="25" xfId="10" applyNumberFormat="1" applyFont="1" applyBorder="1" applyAlignment="1">
      <alignment horizontal="center"/>
    </xf>
    <xf numFmtId="4" fontId="12" fillId="0" borderId="26" xfId="10" applyNumberFormat="1" applyFont="1" applyBorder="1"/>
    <xf numFmtId="3" fontId="12" fillId="3" borderId="23" xfId="10" applyNumberFormat="1" applyFont="1" applyFill="1" applyBorder="1"/>
    <xf numFmtId="0" fontId="11" fillId="0" borderId="15" xfId="10" applyFont="1" applyBorder="1"/>
    <xf numFmtId="4" fontId="11" fillId="0" borderId="1" xfId="10" applyNumberFormat="1" applyFont="1" applyBorder="1"/>
    <xf numFmtId="4" fontId="11" fillId="0" borderId="27" xfId="10" applyNumberFormat="1" applyFont="1" applyBorder="1" applyAlignment="1">
      <alignment horizontal="center"/>
    </xf>
    <xf numFmtId="4" fontId="11" fillId="0" borderId="28" xfId="10" applyNumberFormat="1" applyFont="1" applyBorder="1"/>
    <xf numFmtId="3" fontId="11" fillId="3" borderId="18" xfId="10" applyNumberFormat="1" applyFont="1" applyFill="1" applyBorder="1"/>
    <xf numFmtId="10" fontId="1" fillId="0" borderId="13" xfId="10" applyNumberFormat="1" applyBorder="1" applyProtection="1">
      <protection hidden="1"/>
    </xf>
    <xf numFmtId="4" fontId="12" fillId="0" borderId="0" xfId="10" applyNumberFormat="1" applyFont="1"/>
    <xf numFmtId="4" fontId="12" fillId="0" borderId="25" xfId="10" applyNumberFormat="1" applyFont="1" applyBorder="1" applyAlignment="1">
      <alignment horizontal="center"/>
    </xf>
    <xf numFmtId="4" fontId="12" fillId="0" borderId="39" xfId="10" applyNumberFormat="1" applyFont="1" applyBorder="1" applyAlignment="1">
      <alignment horizontal="center"/>
    </xf>
    <xf numFmtId="4" fontId="12" fillId="0" borderId="17" xfId="10" applyNumberFormat="1" applyFont="1" applyBorder="1"/>
    <xf numFmtId="0" fontId="2" fillId="0" borderId="12" xfId="10" applyFont="1" applyBorder="1" applyProtection="1">
      <protection hidden="1"/>
    </xf>
    <xf numFmtId="164" fontId="2" fillId="0" borderId="13" xfId="10" applyNumberFormat="1" applyFont="1" applyBorder="1" applyProtection="1">
      <protection hidden="1"/>
    </xf>
    <xf numFmtId="0" fontId="2" fillId="0" borderId="29" xfId="10" applyFont="1" applyBorder="1" applyProtection="1">
      <protection hidden="1"/>
    </xf>
    <xf numFmtId="164" fontId="2" fillId="0" borderId="30" xfId="10" applyNumberFormat="1" applyFont="1" applyBorder="1" applyProtection="1">
      <protection hidden="1"/>
    </xf>
    <xf numFmtId="0" fontId="11" fillId="0" borderId="6" xfId="10" applyFont="1" applyBorder="1"/>
    <xf numFmtId="4" fontId="11" fillId="0" borderId="33" xfId="10" applyNumberFormat="1" applyFont="1" applyBorder="1"/>
    <xf numFmtId="4" fontId="11" fillId="0" borderId="7" xfId="10" applyNumberFormat="1" applyFont="1" applyBorder="1" applyAlignment="1">
      <alignment horizontal="center"/>
    </xf>
    <xf numFmtId="4" fontId="11" fillId="0" borderId="55" xfId="10" applyNumberFormat="1" applyFont="1" applyBorder="1" applyAlignment="1">
      <alignment horizontal="center"/>
    </xf>
    <xf numFmtId="4" fontId="11" fillId="0" borderId="55" xfId="10" applyNumberFormat="1" applyFont="1" applyBorder="1"/>
    <xf numFmtId="3" fontId="11" fillId="3" borderId="10" xfId="10" applyNumberFormat="1" applyFont="1" applyFill="1" applyBorder="1"/>
    <xf numFmtId="0" fontId="1" fillId="0" borderId="0" xfId="10"/>
    <xf numFmtId="4" fontId="11" fillId="0" borderId="26" xfId="10" applyNumberFormat="1" applyFont="1" applyBorder="1"/>
    <xf numFmtId="0" fontId="11" fillId="0" borderId="34" xfId="10" applyFont="1" applyBorder="1"/>
    <xf numFmtId="4" fontId="11" fillId="0" borderId="35" xfId="10" applyNumberFormat="1" applyFont="1" applyBorder="1"/>
    <xf numFmtId="4" fontId="12" fillId="0" borderId="36" xfId="10" applyNumberFormat="1" applyFont="1" applyBorder="1"/>
    <xf numFmtId="4" fontId="12" fillId="0" borderId="35" xfId="10" applyNumberFormat="1" applyFont="1" applyBorder="1"/>
    <xf numFmtId="4" fontId="12" fillId="0" borderId="54" xfId="10" applyNumberFormat="1" applyFont="1" applyBorder="1"/>
    <xf numFmtId="3" fontId="11" fillId="3" borderId="37" xfId="10" applyNumberFormat="1" applyFont="1" applyFill="1" applyBorder="1"/>
    <xf numFmtId="0" fontId="1" fillId="0" borderId="0" xfId="10" quotePrefix="1"/>
    <xf numFmtId="4" fontId="21" fillId="7" borderId="58" xfId="9" applyNumberFormat="1" applyFont="1" applyFill="1" applyBorder="1"/>
    <xf numFmtId="4" fontId="21" fillId="7" borderId="18" xfId="9" applyNumberFormat="1" applyFont="1" applyFill="1" applyBorder="1"/>
    <xf numFmtId="0" fontId="9" fillId="3" borderId="7" xfId="10" applyFont="1" applyFill="1" applyBorder="1" applyAlignment="1">
      <alignment horizontal="left" vertical="center"/>
    </xf>
    <xf numFmtId="0" fontId="9" fillId="3" borderId="1" xfId="10" applyFont="1" applyFill="1" applyBorder="1" applyAlignment="1">
      <alignment horizontal="left" vertical="center"/>
    </xf>
    <xf numFmtId="0" fontId="6" fillId="5" borderId="12" xfId="1" applyFont="1" applyFill="1" applyBorder="1" applyAlignment="1">
      <alignment horizontal="left" vertical="center" wrapText="1"/>
    </xf>
    <xf numFmtId="0" fontId="6" fillId="5" borderId="13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9" fillId="3" borderId="6" xfId="10" applyFont="1" applyFill="1" applyBorder="1" applyAlignment="1">
      <alignment horizontal="left" vertical="center"/>
    </xf>
    <xf numFmtId="0" fontId="9" fillId="3" borderId="15" xfId="10" applyFont="1" applyFill="1" applyBorder="1" applyAlignment="1">
      <alignment horizontal="left" vertical="center"/>
    </xf>
    <xf numFmtId="0" fontId="6" fillId="5" borderId="41" xfId="1" applyFont="1" applyFill="1" applyBorder="1" applyAlignment="1">
      <alignment horizontal="left" vertical="center" wrapText="1"/>
    </xf>
    <xf numFmtId="0" fontId="6" fillId="5" borderId="42" xfId="1" applyFont="1" applyFill="1" applyBorder="1" applyAlignment="1">
      <alignment horizontal="left" vertical="center" wrapText="1"/>
    </xf>
    <xf numFmtId="0" fontId="6" fillId="5" borderId="44" xfId="1" applyFont="1" applyFill="1" applyBorder="1" applyAlignment="1">
      <alignment horizontal="left" vertical="center" wrapText="1"/>
    </xf>
    <xf numFmtId="0" fontId="6" fillId="5" borderId="5" xfId="1" applyFont="1" applyFill="1" applyBorder="1" applyAlignment="1">
      <alignment horizontal="left" vertical="center" wrapText="1"/>
    </xf>
    <xf numFmtId="0" fontId="6" fillId="5" borderId="29" xfId="1" applyFont="1" applyFill="1" applyBorder="1" applyAlignment="1">
      <alignment horizontal="left" vertical="center" wrapText="1"/>
    </xf>
    <xf numFmtId="0" fontId="6" fillId="5" borderId="30" xfId="1" applyFont="1" applyFill="1" applyBorder="1" applyAlignment="1">
      <alignment horizontal="left" vertical="center" wrapText="1"/>
    </xf>
    <xf numFmtId="0" fontId="16" fillId="0" borderId="0" xfId="9" applyFont="1" applyAlignment="1">
      <alignment horizontal="center"/>
    </xf>
    <xf numFmtId="0" fontId="16" fillId="0" borderId="0" xfId="9" applyFont="1" applyAlignment="1">
      <alignment horizontal="left"/>
    </xf>
  </cellXfs>
  <cellStyles count="14">
    <cellStyle name="Currency 2 2" xfId="7" xr:uid="{898F1D8E-F031-4C38-AD70-71A125F74F99}"/>
    <cellStyle name="Currency 2 2 2" xfId="11" xr:uid="{C844EE10-8A4F-4B31-A42E-50593AA6E003}"/>
    <cellStyle name="Normaallaad 4 2" xfId="2" xr:uid="{1EF4022F-C1F7-45DE-8AC3-0E97BB4D49F9}"/>
    <cellStyle name="Normal" xfId="0" builtinId="0"/>
    <cellStyle name="Normal 10 2" xfId="3" xr:uid="{9437E102-10EA-48E9-9777-FA2F36D89ADE}"/>
    <cellStyle name="Normal 10 2 2" xfId="10" xr:uid="{82D03390-FC0D-4476-A8C1-894FE1C333FB}"/>
    <cellStyle name="Normal 2 4" xfId="6" xr:uid="{50F76CDE-5B9B-4B65-897E-08A9EFEA019D}"/>
    <cellStyle name="Normal 2 4 2" xfId="9" xr:uid="{A12DC97B-6B63-4BDD-B894-94EB9D22B6E2}"/>
    <cellStyle name="Normal 5" xfId="1" xr:uid="{D9BA5BDA-9D2B-4C1A-BF62-CADE933A4044}"/>
    <cellStyle name="Percent 2 2" xfId="8" xr:uid="{E22FDBF5-7508-4322-B0E1-3333CDEFBCD4}"/>
    <cellStyle name="Percent 2 2 2" xfId="12" xr:uid="{307246D3-0675-4BBA-BE55-9A56F885F0EF}"/>
    <cellStyle name="Percent 3 2" xfId="5" xr:uid="{9A62CDBC-976B-439F-BCCF-9B127B75AE6D}"/>
    <cellStyle name="Percent 7 2" xfId="4" xr:uid="{B5D2E702-654D-497C-9D79-382A8F2838CC}"/>
    <cellStyle name="Percent 7 2 2" xfId="13" xr:uid="{F7FBEC41-35A3-4722-9644-4F748CF5F4F3}"/>
  </cellStyles>
  <dxfs count="8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_Finantsosakond/12_Projektianal&#252;&#252;s/Projektid/Henri/L&#245;ppraportid/Tegemisel/900532/900532%20Projekti%20l&#245;pprapor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06_Finantsosakond/12_Projektianal&#252;&#252;s/Projektid/Henri/L&#245;ppraportid/Tegemisel/900490_Memoriaal/900490A_AET.3.10.v01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kas.rk\public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_Arendusdivisjon/01_Arenduse_projektid/01_Projektid_Pohja-Eesti/EMTA_Stat%20yyrihange/Hindamine/koondanal&#252;&#252;s_1102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6_Finantsosakond/21_Kinnistup&#245;hiselt_tehtud_t&#246;&#246;d/RAKVKREUTZWALDI5/Investeering/Kreutwaldi%205%20TM%20arendus%2026.11.2019%20v2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6_Finantsosakond/12_Projektianal&#252;&#252;s/Projektid/Henri/Kindlad%20investeeringud/Riia15%2013.08.2019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DEL 7a uus"/>
      <sheetName val="MUDEL 10a uus"/>
      <sheetName val="Kreu5uus_prognoos"/>
      <sheetName val="Kreu5uus_eelarve"/>
      <sheetName val="MUDEL"/>
      <sheetName val="Kreu5_eelarve"/>
      <sheetName val="Amortisatsioon"/>
      <sheetName val="Kreu5_prognoos"/>
      <sheetName val="Investeeringud 1.3.2019"/>
      <sheetName val="Pinnad"/>
      <sheetName val="Päring (2)"/>
      <sheetName val="Lisa 6.1 A_ehitus"/>
      <sheetName val="Lisa 6.1 A_sisustus"/>
      <sheetName val="A_sisendinfo"/>
      <sheetName val="Lisa 6.1 B_ehitus"/>
      <sheetName val="B_sisendinfo"/>
      <sheetName val="Lisa 6.1 C_ehitus"/>
      <sheetName val="Lisa 6.1 C_sisustus vana"/>
      <sheetName val="Lisa 6.1 C_sisustus"/>
      <sheetName val="C_sisendinfo"/>
      <sheetName val="MUDEL uus"/>
    </sheetNames>
    <sheetDataSet>
      <sheetData sheetId="0"/>
      <sheetData sheetId="1"/>
      <sheetData sheetId="2"/>
      <sheetData sheetId="3"/>
      <sheetData sheetId="4">
        <row r="1">
          <cell r="BA1">
            <v>4.5999999999999999E-2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03445-4718-4C69-9642-1B1204929EE2}">
  <sheetPr codeName="Sheet10"/>
  <dimension ref="B1:AF86"/>
  <sheetViews>
    <sheetView tabSelected="1" zoomScale="80" zoomScaleNormal="80" workbookViewId="0">
      <selection activeCell="H3" sqref="H3"/>
    </sheetView>
  </sheetViews>
  <sheetFormatPr defaultColWidth="9.140625" defaultRowHeight="15" outlineLevelCol="1" x14ac:dyDescent="0.25"/>
  <cols>
    <col min="1" max="1" width="3.7109375" style="2" customWidth="1"/>
    <col min="2" max="2" width="7.140625" style="2" customWidth="1"/>
    <col min="3" max="3" width="71.140625" style="2" customWidth="1"/>
    <col min="4" max="4" width="15.5703125" style="3" customWidth="1"/>
    <col min="5" max="5" width="14.7109375" style="2" customWidth="1"/>
    <col min="6" max="6" width="12.42578125" style="2" customWidth="1"/>
    <col min="7" max="7" width="13.7109375" style="2" customWidth="1"/>
    <col min="8" max="8" width="9.140625" style="2"/>
    <col min="9" max="9" width="42" style="2" customWidth="1"/>
    <col min="10" max="10" width="6.140625" style="2" customWidth="1"/>
    <col min="11" max="11" width="13.28515625" style="2" customWidth="1"/>
    <col min="12" max="12" width="14.28515625" style="2" bestFit="1" customWidth="1"/>
    <col min="13" max="15" width="11.42578125" style="2" customWidth="1"/>
    <col min="16" max="16" width="12.28515625" style="2" bestFit="1" customWidth="1"/>
    <col min="17" max="18" width="12.28515625" style="2" customWidth="1"/>
    <col min="19" max="19" width="11.42578125" style="2" customWidth="1"/>
    <col min="20" max="20" width="14.140625" style="81" customWidth="1"/>
    <col min="21" max="22" width="9.140625" style="2"/>
    <col min="23" max="23" width="46.28515625" style="2" hidden="1" customWidth="1" outlineLevel="1"/>
    <col min="24" max="24" width="18.5703125" style="2" hidden="1" customWidth="1" outlineLevel="1"/>
    <col min="25" max="25" width="26.5703125" style="2" hidden="1" customWidth="1" outlineLevel="1"/>
    <col min="26" max="26" width="24.7109375" style="2" hidden="1" customWidth="1" outlineLevel="1"/>
    <col min="27" max="27" width="23" style="2" hidden="1" customWidth="1" outlineLevel="1"/>
    <col min="28" max="28" width="8.140625" style="2" hidden="1" customWidth="1" outlineLevel="1"/>
    <col min="29" max="29" width="11.28515625" style="2" hidden="1" customWidth="1" outlineLevel="1"/>
    <col min="30" max="31" width="15.85546875" style="2" hidden="1" customWidth="1" outlineLevel="1"/>
    <col min="32" max="32" width="14.85546875" style="2" bestFit="1" customWidth="1" collapsed="1"/>
    <col min="33" max="34" width="9.140625" style="2"/>
    <col min="35" max="35" width="8.5703125" style="2" customWidth="1"/>
    <col min="36" max="16384" width="9.140625" style="2"/>
  </cols>
  <sheetData>
    <row r="1" spans="2:32" x14ac:dyDescent="0.25">
      <c r="B1" s="1"/>
      <c r="F1" s="4" t="s">
        <v>0</v>
      </c>
      <c r="AF1" s="5" t="s">
        <v>1</v>
      </c>
    </row>
    <row r="2" spans="2:32" x14ac:dyDescent="0.25">
      <c r="F2" s="6" t="s">
        <v>251</v>
      </c>
    </row>
    <row r="4" spans="2:32" ht="12" customHeight="1" x14ac:dyDescent="0.25">
      <c r="B4" s="306" t="s">
        <v>2</v>
      </c>
      <c r="C4" s="306"/>
      <c r="D4" s="306"/>
    </row>
    <row r="6" spans="2:32" x14ac:dyDescent="0.25">
      <c r="B6" s="7"/>
      <c r="E6" s="307"/>
      <c r="F6" s="307"/>
    </row>
    <row r="7" spans="2:32" ht="15.75" thickBot="1" x14ac:dyDescent="0.3">
      <c r="B7" s="7"/>
      <c r="E7" s="308"/>
      <c r="F7" s="308"/>
    </row>
    <row r="8" spans="2:32" ht="62.25" customHeight="1" x14ac:dyDescent="0.25">
      <c r="B8" s="8" t="s">
        <v>3</v>
      </c>
      <c r="C8" s="9" t="s">
        <v>4</v>
      </c>
      <c r="D8" s="10" t="s">
        <v>5</v>
      </c>
      <c r="E8" s="11" t="s">
        <v>6</v>
      </c>
      <c r="F8" s="11" t="s">
        <v>7</v>
      </c>
      <c r="I8" s="309" t="s">
        <v>236</v>
      </c>
      <c r="J8" s="302"/>
      <c r="K8" s="247" t="s">
        <v>8</v>
      </c>
      <c r="L8" s="248" t="s">
        <v>9</v>
      </c>
      <c r="M8" s="247" t="s">
        <v>10</v>
      </c>
      <c r="N8" s="248" t="s">
        <v>11</v>
      </c>
      <c r="O8" s="247" t="s">
        <v>12</v>
      </c>
      <c r="P8" s="248" t="s">
        <v>13</v>
      </c>
      <c r="Q8" s="249" t="s">
        <v>246</v>
      </c>
      <c r="R8" s="250" t="s">
        <v>245</v>
      </c>
      <c r="S8" s="251"/>
      <c r="W8" s="252" t="s">
        <v>14</v>
      </c>
      <c r="X8" s="253" t="s">
        <v>15</v>
      </c>
      <c r="Y8" s="253" t="s">
        <v>16</v>
      </c>
      <c r="Z8" s="253" t="s">
        <v>17</v>
      </c>
      <c r="AA8" s="253" t="s">
        <v>18</v>
      </c>
      <c r="AB8" s="253" t="s">
        <v>19</v>
      </c>
      <c r="AC8" s="254" t="s">
        <v>20</v>
      </c>
      <c r="AD8" s="112" t="s">
        <v>244</v>
      </c>
      <c r="AE8" s="113" t="s">
        <v>243</v>
      </c>
    </row>
    <row r="9" spans="2:32" ht="14.25" customHeight="1" x14ac:dyDescent="0.25">
      <c r="B9" s="304" t="s">
        <v>21</v>
      </c>
      <c r="C9" s="305"/>
      <c r="D9" s="12">
        <f>SUM(D10+D12+D21+D25)</f>
        <v>310323</v>
      </c>
      <c r="E9" s="13"/>
      <c r="F9" s="14">
        <f>SUM(F10,F12,F21,F25)</f>
        <v>0</v>
      </c>
      <c r="I9" s="310"/>
      <c r="J9" s="303"/>
      <c r="K9" s="255">
        <f>AE9</f>
        <v>0.92744510033958694</v>
      </c>
      <c r="L9" s="256"/>
      <c r="M9" s="255">
        <f>AE10</f>
        <v>3.2791520632091762E-3</v>
      </c>
      <c r="N9" s="256"/>
      <c r="O9" s="255">
        <f>AE11</f>
        <v>3.2285202230910581E-2</v>
      </c>
      <c r="P9" s="256"/>
      <c r="Q9" s="257">
        <f>AE12</f>
        <v>3.6990545366293266E-2</v>
      </c>
      <c r="R9" s="258"/>
      <c r="S9" s="259"/>
      <c r="W9" s="142" t="s">
        <v>22</v>
      </c>
      <c r="X9" s="260">
        <v>2760.6999999999994</v>
      </c>
      <c r="Y9" s="260">
        <v>1164.7108097319806</v>
      </c>
      <c r="Z9" s="260">
        <v>15.597627049892797</v>
      </c>
      <c r="AA9" s="260">
        <v>542.16843374965651</v>
      </c>
      <c r="AB9" s="260">
        <v>4483.1768705315289</v>
      </c>
      <c r="AC9" s="15">
        <v>0.83135720626998644</v>
      </c>
      <c r="AD9" s="260">
        <v>4483.1768705315289</v>
      </c>
      <c r="AE9" s="16">
        <v>0.92744510033958694</v>
      </c>
    </row>
    <row r="10" spans="2:32" ht="15.75" x14ac:dyDescent="0.25">
      <c r="B10" s="17">
        <v>1</v>
      </c>
      <c r="C10" s="18" t="s">
        <v>23</v>
      </c>
      <c r="D10" s="19">
        <f>SUM(D11:D11)</f>
        <v>82000</v>
      </c>
      <c r="E10" s="20"/>
      <c r="F10" s="21"/>
      <c r="I10" s="261" t="s">
        <v>237</v>
      </c>
      <c r="J10" s="262"/>
      <c r="K10" s="263"/>
      <c r="L10" s="264">
        <f>$S$10*K9</f>
        <v>3938970.3192229327</v>
      </c>
      <c r="M10" s="264"/>
      <c r="N10" s="264">
        <f>$S$10*M9</f>
        <v>13926.951195785256</v>
      </c>
      <c r="O10" s="264"/>
      <c r="P10" s="264">
        <f>$S$10*O9</f>
        <v>137119.11712197619</v>
      </c>
      <c r="Q10" s="264"/>
      <c r="R10" s="264">
        <f>$S$10*Q9</f>
        <v>157103.27245930603</v>
      </c>
      <c r="S10" s="265">
        <f>D66-D25</f>
        <v>4247119.66</v>
      </c>
      <c r="T10" s="82"/>
      <c r="W10" s="142" t="s">
        <v>25</v>
      </c>
      <c r="X10" s="260">
        <v>44.7</v>
      </c>
      <c r="Y10" s="260">
        <v>15.598543468365961</v>
      </c>
      <c r="Z10" s="260">
        <v>0.25254968998087735</v>
      </c>
      <c r="AA10" s="22">
        <v>0</v>
      </c>
      <c r="AB10" s="22">
        <v>60.551093158346838</v>
      </c>
      <c r="AC10" s="23">
        <v>1.1228552675582619E-2</v>
      </c>
      <c r="AD10" s="24">
        <v>15.851093158346835</v>
      </c>
      <c r="AE10" s="16">
        <v>3.2791520632091762E-3</v>
      </c>
    </row>
    <row r="11" spans="2:32" ht="15.75" x14ac:dyDescent="0.25">
      <c r="B11" s="25" t="s">
        <v>26</v>
      </c>
      <c r="C11" s="26" t="s">
        <v>27</v>
      </c>
      <c r="D11" s="27">
        <f>82000</f>
        <v>82000</v>
      </c>
      <c r="E11" s="28" t="s">
        <v>28</v>
      </c>
      <c r="F11" s="29" t="s">
        <v>28</v>
      </c>
      <c r="I11" s="266" t="s">
        <v>29</v>
      </c>
      <c r="J11" s="267"/>
      <c r="K11" s="268"/>
      <c r="L11" s="269">
        <f>$S$11*K9</f>
        <v>75496.813502943391</v>
      </c>
      <c r="M11" s="269"/>
      <c r="N11" s="269">
        <f>$S$11*M9</f>
        <v>266.93281540141658</v>
      </c>
      <c r="O11" s="269"/>
      <c r="P11" s="269">
        <f>$S$11*O9</f>
        <v>2628.1123172028142</v>
      </c>
      <c r="Q11" s="269"/>
      <c r="R11" s="269">
        <f>$S$11*Q9</f>
        <v>3011.1413644523709</v>
      </c>
      <c r="S11" s="270">
        <f>D25</f>
        <v>81403</v>
      </c>
      <c r="T11" s="82"/>
      <c r="W11" s="142" t="s">
        <v>30</v>
      </c>
      <c r="X11" s="260">
        <v>514</v>
      </c>
      <c r="Y11" s="260">
        <v>68.227833872935321</v>
      </c>
      <c r="Z11" s="260">
        <v>2.9040389407197078</v>
      </c>
      <c r="AA11" s="22">
        <v>84.931566250343565</v>
      </c>
      <c r="AB11" s="22">
        <v>670.06343906399866</v>
      </c>
      <c r="AC11" s="23">
        <v>0.12425609892519353</v>
      </c>
      <c r="AD11" s="24">
        <v>156.06343906399866</v>
      </c>
      <c r="AE11" s="16">
        <v>3.2285202230910581E-2</v>
      </c>
    </row>
    <row r="12" spans="2:32" ht="15" customHeight="1" x14ac:dyDescent="0.25">
      <c r="B12" s="17">
        <v>2</v>
      </c>
      <c r="C12" s="18" t="s">
        <v>31</v>
      </c>
      <c r="D12" s="19">
        <f>SUM(D13:D20)</f>
        <v>108829</v>
      </c>
      <c r="E12" s="20"/>
      <c r="F12" s="21">
        <f>SUM(F13:F20)</f>
        <v>0</v>
      </c>
      <c r="I12" s="271" t="s">
        <v>238</v>
      </c>
      <c r="J12" s="272"/>
      <c r="K12" s="273"/>
      <c r="L12" s="274">
        <f>$S$12*K9</f>
        <v>4014467.1327258758</v>
      </c>
      <c r="M12" s="274"/>
      <c r="N12" s="274">
        <f>$S$12*M9</f>
        <v>14193.884011186672</v>
      </c>
      <c r="O12" s="274"/>
      <c r="P12" s="274">
        <f>$S$12*O9</f>
        <v>139747.22943917901</v>
      </c>
      <c r="Q12" s="274"/>
      <c r="R12" s="274">
        <f>$S$12*Q9</f>
        <v>160114.4138237584</v>
      </c>
      <c r="S12" s="275">
        <f>SUM(S10:S11)</f>
        <v>4328522.66</v>
      </c>
      <c r="T12" s="82"/>
      <c r="W12" s="142" t="s">
        <v>242</v>
      </c>
      <c r="X12" s="260">
        <v>132.00000000000045</v>
      </c>
      <c r="Y12" s="260">
        <v>46.062812926717925</v>
      </c>
      <c r="Z12" s="260">
        <v>0.74578431940662027</v>
      </c>
      <c r="AA12" s="260">
        <v>0</v>
      </c>
      <c r="AB12" s="260">
        <v>178.808597246125</v>
      </c>
      <c r="AC12" s="276">
        <v>3.3158142129237289E-2</v>
      </c>
      <c r="AD12" s="22">
        <v>178.808597246125</v>
      </c>
      <c r="AE12" s="16">
        <v>3.6990545366293266E-2</v>
      </c>
    </row>
    <row r="13" spans="2:32" ht="15.75" x14ac:dyDescent="0.25">
      <c r="B13" s="25" t="s">
        <v>33</v>
      </c>
      <c r="C13" s="26" t="s">
        <v>34</v>
      </c>
      <c r="D13" s="34">
        <v>48000</v>
      </c>
      <c r="E13" s="35">
        <v>10</v>
      </c>
      <c r="F13" s="36">
        <f t="shared" ref="F13:F20" si="0">IF(IF(ISBLANK(E13),"",D13-D13/E13*20)&lt;0,0,IF(ISBLANK(E13),"",D13-D13/E13*20))</f>
        <v>0</v>
      </c>
      <c r="I13" s="266" t="s">
        <v>35</v>
      </c>
      <c r="J13" s="277"/>
      <c r="K13" s="278"/>
      <c r="L13" s="269">
        <f>S13*K9+(D11*C70*M9)+(D11*C70*O9)+(D11*C70*Q9)</f>
        <v>102411.67831814689</v>
      </c>
      <c r="M13" s="279"/>
      <c r="N13" s="269">
        <f>$S$13*M9-($D$11*$C$70*M9)</f>
        <v>354.84710027966685</v>
      </c>
      <c r="O13" s="279"/>
      <c r="P13" s="269">
        <f>$S$13*O9-($D$11*$C$70*O9)</f>
        <v>3493.6807359794757</v>
      </c>
      <c r="Q13" s="280"/>
      <c r="R13" s="269">
        <f>$S$13*Q9-($D$11*$C$70*Q9)</f>
        <v>4002.8603455939606</v>
      </c>
      <c r="S13" s="270">
        <f>D69</f>
        <v>110263.06650000002</v>
      </c>
      <c r="T13" s="82"/>
      <c r="W13" s="281" t="s">
        <v>32</v>
      </c>
      <c r="X13" s="282">
        <v>3451.3999999999996</v>
      </c>
      <c r="Y13" s="30">
        <v>1294.5999999999999</v>
      </c>
      <c r="Z13" s="30">
        <v>19.500000000000004</v>
      </c>
      <c r="AA13" s="31">
        <v>627.10000000000014</v>
      </c>
      <c r="AB13" s="31">
        <v>5392.6</v>
      </c>
      <c r="AC13" s="32">
        <v>1</v>
      </c>
      <c r="AD13" s="31">
        <v>4833.8999999999996</v>
      </c>
      <c r="AE13" s="33">
        <v>1</v>
      </c>
    </row>
    <row r="14" spans="2:32" ht="16.5" thickBot="1" x14ac:dyDescent="0.3">
      <c r="B14" s="25" t="s">
        <v>37</v>
      </c>
      <c r="C14" s="26" t="s">
        <v>38</v>
      </c>
      <c r="D14" s="34" t="s">
        <v>39</v>
      </c>
      <c r="E14" s="35"/>
      <c r="F14" s="36" t="str">
        <f t="shared" si="0"/>
        <v/>
      </c>
      <c r="I14" s="266" t="s">
        <v>40</v>
      </c>
      <c r="J14" s="277"/>
      <c r="K14" s="278"/>
      <c r="L14" s="274">
        <f>$S$14*K9</f>
        <v>144664.41892448056</v>
      </c>
      <c r="M14" s="274"/>
      <c r="N14" s="274">
        <f>$S$14*M9</f>
        <v>511.48755609951741</v>
      </c>
      <c r="O14" s="274"/>
      <c r="P14" s="274">
        <f>$S$14*O9</f>
        <v>5035.8991803222607</v>
      </c>
      <c r="Q14" s="274"/>
      <c r="R14" s="274">
        <f>$S$14*Q9</f>
        <v>5769.8463759796541</v>
      </c>
      <c r="S14" s="270">
        <f>D67</f>
        <v>155981.65203688201</v>
      </c>
      <c r="T14" s="82"/>
      <c r="W14" s="283" t="s">
        <v>36</v>
      </c>
      <c r="X14" s="284" t="s">
        <v>250</v>
      </c>
      <c r="Y14" s="37" t="s">
        <v>250</v>
      </c>
      <c r="Z14" s="37" t="s">
        <v>250</v>
      </c>
      <c r="AA14" s="37" t="s">
        <v>250</v>
      </c>
      <c r="AB14" s="37">
        <v>23.6</v>
      </c>
      <c r="AC14" s="38" t="s">
        <v>250</v>
      </c>
      <c r="AD14" s="37" t="s">
        <v>250</v>
      </c>
      <c r="AE14" s="39">
        <v>0</v>
      </c>
    </row>
    <row r="15" spans="2:32" ht="15.75" x14ac:dyDescent="0.25">
      <c r="B15" s="25" t="s">
        <v>41</v>
      </c>
      <c r="C15" s="26" t="s">
        <v>42</v>
      </c>
      <c r="D15" s="34" t="s">
        <v>39</v>
      </c>
      <c r="E15" s="35"/>
      <c r="F15" s="36" t="str">
        <f t="shared" si="0"/>
        <v/>
      </c>
      <c r="I15" s="285" t="s">
        <v>239</v>
      </c>
      <c r="J15" s="286"/>
      <c r="K15" s="287"/>
      <c r="L15" s="286">
        <f>SUM(L12:L14)</f>
        <v>4261543.2299685031</v>
      </c>
      <c r="M15" s="288"/>
      <c r="N15" s="286">
        <f>SUM(N12:N14)</f>
        <v>15060.218667565856</v>
      </c>
      <c r="O15" s="288"/>
      <c r="P15" s="286">
        <f>SUM(P12:P14)</f>
        <v>148276.80935548074</v>
      </c>
      <c r="Q15" s="289"/>
      <c r="R15" s="286">
        <f>SUM(R12:R14)</f>
        <v>169887.12054533203</v>
      </c>
      <c r="S15" s="290">
        <f>SUM(S12:S14)</f>
        <v>4594767.3785368819</v>
      </c>
      <c r="T15" s="82"/>
      <c r="W15" s="291"/>
      <c r="X15" s="291"/>
      <c r="Y15" s="291"/>
      <c r="Z15" s="291"/>
      <c r="AA15" s="291"/>
      <c r="AB15" s="291"/>
      <c r="AC15" s="291"/>
    </row>
    <row r="16" spans="2:32" ht="15.75" x14ac:dyDescent="0.25">
      <c r="B16" s="25" t="s">
        <v>43</v>
      </c>
      <c r="C16" s="26" t="s">
        <v>44</v>
      </c>
      <c r="D16" s="34">
        <v>10700</v>
      </c>
      <c r="E16" s="35">
        <v>10</v>
      </c>
      <c r="F16" s="36">
        <f t="shared" si="0"/>
        <v>0</v>
      </c>
      <c r="I16" s="266" t="s">
        <v>240</v>
      </c>
      <c r="J16" s="292"/>
      <c r="K16" s="277"/>
      <c r="L16" s="269">
        <f>$S$16*K9</f>
        <v>0</v>
      </c>
      <c r="M16" s="280"/>
      <c r="N16" s="269">
        <f>$S$16*M9</f>
        <v>0</v>
      </c>
      <c r="O16" s="280"/>
      <c r="P16" s="269">
        <f>$S$16*O9</f>
        <v>0</v>
      </c>
      <c r="Q16" s="280"/>
      <c r="R16" s="269">
        <f>$S$16*Q9</f>
        <v>0</v>
      </c>
      <c r="S16" s="270">
        <v>0</v>
      </c>
      <c r="T16" s="82"/>
      <c r="W16" s="291"/>
      <c r="X16" s="291"/>
      <c r="Y16" s="291"/>
      <c r="Z16" s="291"/>
      <c r="AA16" s="291"/>
      <c r="AB16" s="291"/>
      <c r="AC16" s="291"/>
    </row>
    <row r="17" spans="2:29" ht="16.5" thickBot="1" x14ac:dyDescent="0.3">
      <c r="B17" s="25" t="s">
        <v>45</v>
      </c>
      <c r="C17" s="26" t="s">
        <v>46</v>
      </c>
      <c r="D17" s="34" t="s">
        <v>39</v>
      </c>
      <c r="E17" s="35"/>
      <c r="F17" s="36" t="str">
        <f t="shared" si="0"/>
        <v/>
      </c>
      <c r="I17" s="293" t="s">
        <v>241</v>
      </c>
      <c r="J17" s="294"/>
      <c r="K17" s="295"/>
      <c r="L17" s="296">
        <f>$S$17*K9</f>
        <v>132650.85152753571</v>
      </c>
      <c r="M17" s="297"/>
      <c r="N17" s="296">
        <f>$S$17*M9</f>
        <v>469.01138764300191</v>
      </c>
      <c r="O17" s="297"/>
      <c r="P17" s="296">
        <f>$S$17*O9</f>
        <v>4617.6960405536402</v>
      </c>
      <c r="Q17" s="297"/>
      <c r="R17" s="296">
        <f>$S$17*Q9</f>
        <v>5290.6930442676248</v>
      </c>
      <c r="S17" s="298">
        <f>F66</f>
        <v>143028.25199999998</v>
      </c>
      <c r="T17" s="82"/>
      <c r="W17" s="291"/>
      <c r="X17" s="291"/>
      <c r="Y17" s="291"/>
      <c r="Z17" s="291"/>
      <c r="AA17" s="291"/>
      <c r="AB17" s="291"/>
      <c r="AC17" s="291"/>
    </row>
    <row r="18" spans="2:29" x14ac:dyDescent="0.25">
      <c r="B18" s="25" t="s">
        <v>47</v>
      </c>
      <c r="C18" s="26" t="s">
        <v>48</v>
      </c>
      <c r="D18" s="34" t="s">
        <v>39</v>
      </c>
      <c r="E18" s="35"/>
      <c r="F18" s="36" t="str">
        <f t="shared" si="0"/>
        <v/>
      </c>
      <c r="W18" s="291"/>
      <c r="X18" s="291"/>
      <c r="Y18" s="299"/>
      <c r="Z18" s="291"/>
      <c r="AA18" s="291"/>
      <c r="AB18" s="291"/>
      <c r="AC18" s="291"/>
    </row>
    <row r="19" spans="2:29" x14ac:dyDescent="0.25">
      <c r="B19" s="25" t="s">
        <v>49</v>
      </c>
      <c r="C19" s="26" t="s">
        <v>50</v>
      </c>
      <c r="D19" s="34" t="s">
        <v>39</v>
      </c>
      <c r="E19" s="35"/>
      <c r="F19" s="36" t="str">
        <f t="shared" si="0"/>
        <v/>
      </c>
      <c r="W19" s="291"/>
      <c r="X19" s="291"/>
      <c r="Y19" s="291"/>
      <c r="Z19" s="291"/>
      <c r="AA19" s="291"/>
      <c r="AB19" s="291"/>
      <c r="AC19" s="291"/>
    </row>
    <row r="20" spans="2:29" x14ac:dyDescent="0.25">
      <c r="B20" s="25" t="s">
        <v>51</v>
      </c>
      <c r="C20" s="26" t="s">
        <v>52</v>
      </c>
      <c r="D20" s="34">
        <v>50129</v>
      </c>
      <c r="E20" s="35">
        <v>10</v>
      </c>
      <c r="F20" s="36">
        <f t="shared" si="0"/>
        <v>0</v>
      </c>
      <c r="J20" s="84"/>
      <c r="W20" s="291"/>
      <c r="X20" s="291"/>
      <c r="Y20" s="291"/>
      <c r="Z20" s="291"/>
      <c r="AA20" s="291"/>
      <c r="AB20" s="291"/>
      <c r="AC20" s="291"/>
    </row>
    <row r="21" spans="2:29" x14ac:dyDescent="0.25">
      <c r="B21" s="17">
        <v>3</v>
      </c>
      <c r="C21" s="18" t="s">
        <v>53</v>
      </c>
      <c r="D21" s="19">
        <f>SUM(D22:D24)</f>
        <v>38091</v>
      </c>
      <c r="E21" s="20"/>
      <c r="F21" s="21">
        <f>SUM(F22:F24)</f>
        <v>0</v>
      </c>
      <c r="W21" s="291"/>
      <c r="X21" s="291"/>
      <c r="Y21" s="291"/>
      <c r="Z21" s="291"/>
      <c r="AA21" s="291"/>
      <c r="AB21" s="291"/>
      <c r="AC21" s="291"/>
    </row>
    <row r="22" spans="2:29" x14ac:dyDescent="0.25">
      <c r="B22" s="25" t="s">
        <v>54</v>
      </c>
      <c r="C22" s="26" t="s">
        <v>53</v>
      </c>
      <c r="D22" s="34">
        <v>38091</v>
      </c>
      <c r="E22" s="35">
        <v>10</v>
      </c>
      <c r="F22" s="36">
        <f>IF(IF(ISBLANK(E22),"",D22-D22/E22*20)&lt;0,0,IF(ISBLANK(E22),"",D22-D22/E22*20))</f>
        <v>0</v>
      </c>
      <c r="W22" s="291"/>
      <c r="X22" s="291"/>
      <c r="Y22" s="291"/>
      <c r="Z22" s="291"/>
      <c r="AA22" s="291"/>
      <c r="AB22" s="291"/>
      <c r="AC22" s="291"/>
    </row>
    <row r="23" spans="2:29" ht="15" customHeight="1" x14ac:dyDescent="0.25">
      <c r="B23" s="25" t="s">
        <v>55</v>
      </c>
      <c r="C23" s="26"/>
      <c r="D23" s="34" t="s">
        <v>39</v>
      </c>
      <c r="E23" s="35"/>
      <c r="F23" s="36" t="str">
        <f>IF(IF(ISBLANK(E23),"",D23-D23/E23*20)&lt;0,0,IF(ISBLANK(E23),"",D23-D23/E23*20))</f>
        <v/>
      </c>
      <c r="G23" s="40"/>
      <c r="I23" s="81"/>
      <c r="J23" s="81"/>
      <c r="K23" s="81"/>
      <c r="L23" s="81"/>
      <c r="M23" s="81"/>
      <c r="N23" s="81"/>
      <c r="O23" s="81"/>
      <c r="P23" s="81"/>
      <c r="W23" s="291"/>
      <c r="X23" s="291"/>
      <c r="Y23" s="291"/>
      <c r="Z23" s="291"/>
      <c r="AA23" s="291"/>
      <c r="AB23" s="291"/>
      <c r="AC23" s="291"/>
    </row>
    <row r="24" spans="2:29" x14ac:dyDescent="0.25">
      <c r="B24" s="25" t="s">
        <v>56</v>
      </c>
      <c r="C24" s="26"/>
      <c r="D24" s="34" t="s">
        <v>39</v>
      </c>
      <c r="E24" s="35"/>
      <c r="F24" s="36" t="str">
        <f>IF(IF(ISBLANK(E24),"",D24-D24/E24*20)&lt;0,0,IF(ISBLANK(E24),"",D24-D24/E24*20))</f>
        <v/>
      </c>
      <c r="I24" s="81"/>
      <c r="J24" s="81"/>
      <c r="K24" s="81"/>
      <c r="L24" s="81"/>
      <c r="M24" s="81"/>
      <c r="N24" s="81"/>
      <c r="O24" s="81"/>
      <c r="P24" s="81"/>
      <c r="W24" s="291"/>
      <c r="X24" s="291"/>
      <c r="Y24" s="291"/>
      <c r="Z24" s="291"/>
      <c r="AA24" s="291"/>
      <c r="AB24" s="291"/>
      <c r="AC24" s="291"/>
    </row>
    <row r="25" spans="2:29" x14ac:dyDescent="0.25">
      <c r="B25" s="17">
        <v>4</v>
      </c>
      <c r="C25" s="20" t="s">
        <v>57</v>
      </c>
      <c r="D25" s="19">
        <f>SUM(D26:D26)</f>
        <v>81403</v>
      </c>
      <c r="E25" s="20"/>
      <c r="F25" s="21">
        <f>F26</f>
        <v>0</v>
      </c>
      <c r="I25" s="81"/>
      <c r="J25" s="81"/>
      <c r="K25" s="81"/>
      <c r="L25" s="81"/>
      <c r="M25" s="81"/>
      <c r="N25" s="81"/>
      <c r="O25" s="81"/>
      <c r="P25" s="81"/>
      <c r="W25" s="291"/>
      <c r="X25" s="291"/>
      <c r="Y25" s="291"/>
      <c r="Z25" s="291"/>
      <c r="AA25" s="291"/>
      <c r="AB25" s="291"/>
      <c r="AC25" s="291"/>
    </row>
    <row r="26" spans="2:29" x14ac:dyDescent="0.25">
      <c r="B26" s="25" t="s">
        <v>58</v>
      </c>
      <c r="C26" s="26" t="s">
        <v>59</v>
      </c>
      <c r="D26" s="34">
        <v>81403</v>
      </c>
      <c r="E26" s="35">
        <v>10</v>
      </c>
      <c r="F26" s="36">
        <f>IF(IF(ISBLANK(E26),"",D26-D26/E26*20)&lt;0,0,IF(ISBLANK(E26),"",D26-D26/E26*20))</f>
        <v>0</v>
      </c>
      <c r="I26" s="81"/>
      <c r="J26" s="82"/>
      <c r="K26" s="81"/>
      <c r="L26" s="81"/>
      <c r="M26" s="81"/>
      <c r="N26" s="81"/>
      <c r="O26" s="81"/>
      <c r="P26" s="81"/>
      <c r="W26" s="291"/>
      <c r="X26" s="291"/>
      <c r="Y26" s="291"/>
      <c r="Z26" s="291"/>
      <c r="AA26" s="291"/>
      <c r="AB26" s="291"/>
      <c r="AC26" s="291"/>
    </row>
    <row r="27" spans="2:29" ht="14.25" customHeight="1" x14ac:dyDescent="0.25">
      <c r="B27" s="304" t="s">
        <v>60</v>
      </c>
      <c r="C27" s="305"/>
      <c r="D27" s="12">
        <f>SUM(D28+D32)</f>
        <v>3860447.6599999997</v>
      </c>
      <c r="E27" s="13"/>
      <c r="F27" s="14">
        <f>SUM(F28,F32,F64)</f>
        <v>90588.251999999993</v>
      </c>
      <c r="I27" s="81"/>
      <c r="J27" s="81"/>
      <c r="K27" s="81"/>
      <c r="L27" s="81"/>
      <c r="M27" s="81"/>
      <c r="N27" s="81"/>
      <c r="O27" s="81"/>
      <c r="P27" s="81"/>
      <c r="W27" s="291"/>
      <c r="X27" s="291"/>
      <c r="Y27" s="291"/>
      <c r="Z27" s="291"/>
      <c r="AA27" s="291"/>
      <c r="AB27" s="291"/>
      <c r="AC27" s="291"/>
    </row>
    <row r="28" spans="2:29" x14ac:dyDescent="0.25">
      <c r="B28" s="17">
        <v>5</v>
      </c>
      <c r="C28" s="18" t="s">
        <v>61</v>
      </c>
      <c r="D28" s="19">
        <f>SUM(D29:D31)</f>
        <v>311248</v>
      </c>
      <c r="E28" s="20"/>
      <c r="F28" s="21">
        <f>SUM(F29:F31)</f>
        <v>0</v>
      </c>
      <c r="I28" s="81"/>
      <c r="J28" s="81"/>
      <c r="K28" s="81"/>
      <c r="L28" s="81"/>
      <c r="M28" s="81"/>
      <c r="N28" s="81"/>
      <c r="O28" s="81"/>
      <c r="P28" s="81"/>
      <c r="W28" s="291"/>
      <c r="X28" s="291"/>
      <c r="Y28" s="291"/>
      <c r="Z28" s="291"/>
      <c r="AA28" s="291"/>
      <c r="AB28" s="291"/>
      <c r="AC28" s="291"/>
    </row>
    <row r="29" spans="2:29" x14ac:dyDescent="0.25">
      <c r="B29" s="25" t="s">
        <v>62</v>
      </c>
      <c r="C29" s="26" t="s">
        <v>63</v>
      </c>
      <c r="D29" s="34">
        <v>296248</v>
      </c>
      <c r="E29" s="35">
        <v>10</v>
      </c>
      <c r="F29" s="36">
        <f>IF(IF(ISBLANK(E29),"",D29-D29/E29*20)&lt;0,0,IF(ISBLANK(E29),"",D29-D29/E29*20))</f>
        <v>0</v>
      </c>
      <c r="I29" s="81"/>
      <c r="J29" s="81"/>
      <c r="K29" s="81"/>
      <c r="L29" s="81"/>
      <c r="M29" s="81"/>
      <c r="N29" s="81"/>
      <c r="O29" s="81"/>
      <c r="P29" s="81"/>
      <c r="W29" s="291"/>
      <c r="X29" s="291"/>
      <c r="Y29" s="291"/>
      <c r="Z29" s="291"/>
      <c r="AA29" s="291"/>
      <c r="AB29" s="291"/>
      <c r="AC29" s="291"/>
    </row>
    <row r="30" spans="2:29" x14ac:dyDescent="0.25">
      <c r="B30" s="25" t="s">
        <v>64</v>
      </c>
      <c r="C30" s="26" t="s">
        <v>65</v>
      </c>
      <c r="D30" s="34">
        <v>15000</v>
      </c>
      <c r="E30" s="35">
        <v>10</v>
      </c>
      <c r="F30" s="36">
        <f>IF(IF(ISBLANK(E30),"",D30-D30/E30*20)&lt;0,0,IF(ISBLANK(E30),"",D30-D30/E30*20))</f>
        <v>0</v>
      </c>
      <c r="I30" s="81"/>
      <c r="J30" s="81"/>
      <c r="K30" s="81"/>
      <c r="L30" s="81"/>
      <c r="M30" s="81"/>
      <c r="N30" s="81"/>
      <c r="O30" s="81"/>
      <c r="P30" s="81"/>
      <c r="W30" s="291"/>
      <c r="X30" s="291"/>
      <c r="Y30" s="291"/>
      <c r="Z30" s="291"/>
      <c r="AA30" s="291"/>
      <c r="AB30" s="291"/>
      <c r="AC30" s="291"/>
    </row>
    <row r="31" spans="2:29" x14ac:dyDescent="0.25">
      <c r="B31" s="25" t="s">
        <v>56</v>
      </c>
      <c r="C31" s="26"/>
      <c r="D31" s="34" t="s">
        <v>39</v>
      </c>
      <c r="E31" s="35"/>
      <c r="F31" s="36" t="str">
        <f>IF(IF(ISBLANK(E31),"",D31-D31/E31*20)&lt;0,0,IF(ISBLANK(E31),"",D31-D31/E31*20))</f>
        <v/>
      </c>
      <c r="I31" s="81"/>
      <c r="J31" s="81"/>
      <c r="K31" s="81"/>
      <c r="L31" s="81"/>
      <c r="M31" s="81"/>
      <c r="N31" s="81"/>
      <c r="O31" s="81"/>
      <c r="P31" s="81"/>
      <c r="W31" s="291"/>
      <c r="X31" s="291"/>
      <c r="Y31" s="291"/>
      <c r="Z31" s="291"/>
      <c r="AA31" s="291"/>
      <c r="AB31" s="291"/>
      <c r="AC31" s="291"/>
    </row>
    <row r="32" spans="2:29" x14ac:dyDescent="0.25">
      <c r="B32" s="17">
        <v>6</v>
      </c>
      <c r="C32" s="18" t="s">
        <v>66</v>
      </c>
      <c r="D32" s="19">
        <f>SUM(D33+D56)</f>
        <v>3549199.6599999997</v>
      </c>
      <c r="E32" s="20"/>
      <c r="F32" s="21">
        <f>SUM(F33:F57)</f>
        <v>90588.251999999993</v>
      </c>
      <c r="I32" s="81"/>
      <c r="J32" s="81"/>
      <c r="K32" s="81"/>
      <c r="L32" s="81"/>
      <c r="M32" s="81"/>
      <c r="N32" s="81"/>
      <c r="O32" s="81"/>
      <c r="P32" s="81"/>
      <c r="W32" s="291"/>
      <c r="X32" s="291"/>
      <c r="Y32" s="291"/>
      <c r="Z32" s="291"/>
      <c r="AA32" s="291"/>
      <c r="AB32" s="291"/>
      <c r="AC32" s="291"/>
    </row>
    <row r="33" spans="2:20" s="44" customFormat="1" x14ac:dyDescent="0.25">
      <c r="B33" s="41" t="s">
        <v>67</v>
      </c>
      <c r="C33" s="42" t="s">
        <v>24</v>
      </c>
      <c r="D33" s="43">
        <f>SUM(D34:D54)</f>
        <v>3499999.6599999997</v>
      </c>
      <c r="E33" s="35"/>
      <c r="F33" s="36" t="str">
        <f t="shared" ref="F33:F57" si="1">IF(IF(ISBLANK(E33),"",D33-D33/E33*20)&lt;0,0,IF(ISBLANK(E33),"",D33-D33/E33*20))</f>
        <v/>
      </c>
      <c r="I33" s="83"/>
      <c r="J33" s="83"/>
      <c r="K33" s="83"/>
      <c r="L33" s="83"/>
      <c r="M33" s="83"/>
      <c r="N33" s="83"/>
      <c r="O33" s="83"/>
      <c r="P33" s="83"/>
      <c r="T33" s="83"/>
    </row>
    <row r="34" spans="2:20" x14ac:dyDescent="0.25">
      <c r="B34" s="25" t="s">
        <v>68</v>
      </c>
      <c r="C34" s="26" t="s">
        <v>69</v>
      </c>
      <c r="D34" s="34">
        <v>108225</v>
      </c>
      <c r="E34" s="35">
        <v>10</v>
      </c>
      <c r="F34" s="36">
        <f t="shared" si="1"/>
        <v>0</v>
      </c>
      <c r="I34" s="81"/>
      <c r="J34" s="81"/>
      <c r="K34" s="81"/>
      <c r="L34" s="81"/>
      <c r="M34" s="81"/>
      <c r="N34" s="81"/>
      <c r="O34" s="81"/>
      <c r="P34" s="81"/>
    </row>
    <row r="35" spans="2:20" x14ac:dyDescent="0.25">
      <c r="B35" s="25" t="s">
        <v>70</v>
      </c>
      <c r="C35" s="26" t="s">
        <v>71</v>
      </c>
      <c r="D35" s="34">
        <v>17190</v>
      </c>
      <c r="E35" s="35">
        <v>20</v>
      </c>
      <c r="F35" s="36">
        <f t="shared" si="1"/>
        <v>0</v>
      </c>
      <c r="I35" s="81"/>
      <c r="J35" s="81"/>
      <c r="K35" s="81"/>
      <c r="L35" s="81"/>
      <c r="M35" s="81"/>
      <c r="N35" s="81"/>
      <c r="O35" s="81"/>
      <c r="P35" s="81"/>
    </row>
    <row r="36" spans="2:20" x14ac:dyDescent="0.25">
      <c r="B36" s="25" t="s">
        <v>72</v>
      </c>
      <c r="C36" s="26" t="s">
        <v>73</v>
      </c>
      <c r="D36" s="34">
        <v>13775</v>
      </c>
      <c r="E36" s="35">
        <v>15</v>
      </c>
      <c r="F36" s="36">
        <f t="shared" si="1"/>
        <v>0</v>
      </c>
      <c r="I36" s="81"/>
      <c r="J36" s="81"/>
      <c r="K36" s="81"/>
      <c r="L36" s="81"/>
      <c r="M36" s="81"/>
      <c r="N36" s="81"/>
      <c r="O36" s="81"/>
      <c r="P36" s="81"/>
    </row>
    <row r="37" spans="2:20" x14ac:dyDescent="0.25">
      <c r="B37" s="25" t="s">
        <v>74</v>
      </c>
      <c r="C37" s="26" t="s">
        <v>75</v>
      </c>
      <c r="D37" s="34">
        <v>39285</v>
      </c>
      <c r="E37" s="35">
        <v>15</v>
      </c>
      <c r="F37" s="36">
        <f t="shared" si="1"/>
        <v>0</v>
      </c>
      <c r="I37" s="81"/>
      <c r="J37" s="81"/>
      <c r="K37" s="81"/>
      <c r="L37" s="81"/>
      <c r="M37" s="81"/>
      <c r="N37" s="81"/>
      <c r="O37" s="81"/>
      <c r="P37" s="81"/>
    </row>
    <row r="38" spans="2:20" x14ac:dyDescent="0.25">
      <c r="B38" s="25" t="s">
        <v>76</v>
      </c>
      <c r="C38" s="26" t="s">
        <v>77</v>
      </c>
      <c r="D38" s="34">
        <v>10054.200000000001</v>
      </c>
      <c r="E38" s="35">
        <v>15</v>
      </c>
      <c r="F38" s="36">
        <f t="shared" si="1"/>
        <v>0</v>
      </c>
      <c r="I38" s="81"/>
      <c r="J38" s="81"/>
      <c r="K38" s="81"/>
      <c r="L38" s="81"/>
      <c r="M38" s="81"/>
      <c r="N38" s="81"/>
      <c r="O38" s="81"/>
      <c r="P38" s="81"/>
    </row>
    <row r="39" spans="2:20" x14ac:dyDescent="0.25">
      <c r="B39" s="25" t="s">
        <v>78</v>
      </c>
      <c r="C39" s="26" t="s">
        <v>79</v>
      </c>
      <c r="D39" s="34">
        <v>8547.4</v>
      </c>
      <c r="E39" s="35">
        <v>25</v>
      </c>
      <c r="F39" s="36">
        <f t="shared" si="1"/>
        <v>1709.4800000000005</v>
      </c>
      <c r="I39" s="81"/>
      <c r="J39" s="81"/>
      <c r="K39" s="81"/>
      <c r="L39" s="81"/>
      <c r="M39" s="81"/>
      <c r="N39" s="81"/>
      <c r="O39" s="81"/>
      <c r="P39" s="81"/>
    </row>
    <row r="40" spans="2:20" x14ac:dyDescent="0.25">
      <c r="B40" s="25" t="s">
        <v>80</v>
      </c>
      <c r="C40" s="26" t="s">
        <v>81</v>
      </c>
      <c r="D40" s="34">
        <v>134863.85999999999</v>
      </c>
      <c r="E40" s="35">
        <v>25</v>
      </c>
      <c r="F40" s="36">
        <f t="shared" si="1"/>
        <v>26972.771999999997</v>
      </c>
      <c r="I40" s="81"/>
      <c r="J40" s="81"/>
      <c r="K40" s="81"/>
      <c r="L40" s="81"/>
      <c r="M40" s="81"/>
      <c r="N40" s="81"/>
      <c r="O40" s="81"/>
      <c r="P40" s="81"/>
    </row>
    <row r="41" spans="2:20" x14ac:dyDescent="0.25">
      <c r="B41" s="25" t="s">
        <v>82</v>
      </c>
      <c r="C41" s="26" t="s">
        <v>83</v>
      </c>
      <c r="D41" s="34">
        <v>147344</v>
      </c>
      <c r="E41" s="35">
        <v>25</v>
      </c>
      <c r="F41" s="36">
        <f t="shared" si="1"/>
        <v>29468.799999999988</v>
      </c>
      <c r="I41" s="81"/>
      <c r="J41" s="81"/>
      <c r="K41" s="81"/>
      <c r="L41" s="81"/>
      <c r="M41" s="81"/>
      <c r="N41" s="81"/>
      <c r="O41" s="81"/>
      <c r="P41" s="81"/>
    </row>
    <row r="42" spans="2:20" x14ac:dyDescent="0.25">
      <c r="B42" s="25" t="s">
        <v>84</v>
      </c>
      <c r="C42" s="26" t="s">
        <v>85</v>
      </c>
      <c r="D42" s="34">
        <v>112986</v>
      </c>
      <c r="E42" s="35">
        <v>25</v>
      </c>
      <c r="F42" s="36">
        <f t="shared" si="1"/>
        <v>22597.200000000012</v>
      </c>
      <c r="I42" s="81"/>
      <c r="J42" s="81"/>
      <c r="K42" s="81"/>
      <c r="L42" s="81"/>
      <c r="M42" s="81"/>
      <c r="N42" s="81"/>
      <c r="O42" s="81"/>
      <c r="P42" s="81"/>
    </row>
    <row r="43" spans="2:20" x14ac:dyDescent="0.25">
      <c r="B43" s="25" t="s">
        <v>86</v>
      </c>
      <c r="C43" s="26" t="s">
        <v>87</v>
      </c>
      <c r="D43" s="34">
        <v>125516</v>
      </c>
      <c r="E43" s="35">
        <v>10</v>
      </c>
      <c r="F43" s="36">
        <f t="shared" si="1"/>
        <v>0</v>
      </c>
      <c r="I43" s="81"/>
      <c r="J43" s="81"/>
      <c r="K43" s="81"/>
      <c r="L43" s="81"/>
      <c r="M43" s="81"/>
      <c r="N43" s="81"/>
      <c r="O43" s="81"/>
      <c r="P43" s="81"/>
    </row>
    <row r="44" spans="2:20" x14ac:dyDescent="0.25">
      <c r="B44" s="25" t="s">
        <v>88</v>
      </c>
      <c r="C44" s="26" t="s">
        <v>89</v>
      </c>
      <c r="D44" s="34">
        <v>144410</v>
      </c>
      <c r="E44" s="35">
        <v>10</v>
      </c>
      <c r="F44" s="36">
        <f t="shared" si="1"/>
        <v>0</v>
      </c>
      <c r="I44" s="81"/>
      <c r="J44" s="81"/>
      <c r="K44" s="81"/>
      <c r="L44" s="81"/>
      <c r="M44" s="81"/>
      <c r="N44" s="81"/>
      <c r="O44" s="81"/>
      <c r="P44" s="81"/>
    </row>
    <row r="45" spans="2:20" x14ac:dyDescent="0.25">
      <c r="B45" s="25" t="s">
        <v>90</v>
      </c>
      <c r="C45" s="26" t="s">
        <v>91</v>
      </c>
      <c r="D45" s="34">
        <v>139865</v>
      </c>
      <c r="E45" s="35">
        <v>10</v>
      </c>
      <c r="F45" s="36">
        <f t="shared" si="1"/>
        <v>0</v>
      </c>
      <c r="I45" s="81"/>
      <c r="J45" s="81"/>
      <c r="K45" s="81"/>
      <c r="L45" s="81"/>
      <c r="M45" s="81"/>
      <c r="N45" s="81"/>
      <c r="O45" s="81"/>
      <c r="P45" s="81"/>
    </row>
    <row r="46" spans="2:20" x14ac:dyDescent="0.25">
      <c r="B46" s="25" t="s">
        <v>92</v>
      </c>
      <c r="C46" s="26" t="s">
        <v>93</v>
      </c>
      <c r="D46" s="34">
        <v>247369</v>
      </c>
      <c r="E46" s="35">
        <v>10</v>
      </c>
      <c r="F46" s="36">
        <f t="shared" si="1"/>
        <v>0</v>
      </c>
      <c r="I46" s="81"/>
      <c r="J46" s="81"/>
      <c r="K46" s="81"/>
      <c r="L46" s="81"/>
      <c r="M46" s="81"/>
      <c r="N46" s="81"/>
      <c r="O46" s="81"/>
      <c r="P46" s="81"/>
    </row>
    <row r="47" spans="2:20" x14ac:dyDescent="0.25">
      <c r="B47" s="25" t="s">
        <v>94</v>
      </c>
      <c r="C47" s="26" t="s">
        <v>95</v>
      </c>
      <c r="D47" s="34">
        <v>24000</v>
      </c>
      <c r="E47" s="35">
        <v>10</v>
      </c>
      <c r="F47" s="36">
        <f t="shared" si="1"/>
        <v>0</v>
      </c>
      <c r="I47" s="81"/>
      <c r="J47" s="81"/>
      <c r="K47" s="81"/>
      <c r="L47" s="81"/>
      <c r="M47" s="81"/>
      <c r="N47" s="81"/>
      <c r="O47" s="81"/>
      <c r="P47" s="81"/>
    </row>
    <row r="48" spans="2:20" x14ac:dyDescent="0.25">
      <c r="B48" s="25" t="s">
        <v>96</v>
      </c>
      <c r="C48" s="26" t="s">
        <v>97</v>
      </c>
      <c r="D48" s="34">
        <v>166800.4</v>
      </c>
      <c r="E48" s="35">
        <v>10</v>
      </c>
      <c r="F48" s="36">
        <f t="shared" si="1"/>
        <v>0</v>
      </c>
      <c r="I48" s="81"/>
      <c r="J48" s="81"/>
      <c r="K48" s="81"/>
      <c r="L48" s="81"/>
      <c r="M48" s="81"/>
      <c r="N48" s="81"/>
      <c r="O48" s="81"/>
      <c r="P48" s="81"/>
    </row>
    <row r="49" spans="2:20" x14ac:dyDescent="0.25">
      <c r="B49" s="25" t="s">
        <v>98</v>
      </c>
      <c r="C49" s="26" t="s">
        <v>99</v>
      </c>
      <c r="D49" s="27">
        <v>85000</v>
      </c>
      <c r="E49" s="35">
        <v>10</v>
      </c>
      <c r="F49" s="36">
        <f t="shared" si="1"/>
        <v>0</v>
      </c>
      <c r="I49" s="81"/>
      <c r="J49" s="81"/>
      <c r="K49" s="81"/>
      <c r="L49" s="81"/>
      <c r="M49" s="81"/>
      <c r="N49" s="81"/>
      <c r="O49" s="81"/>
      <c r="P49" s="81"/>
    </row>
    <row r="50" spans="2:20" x14ac:dyDescent="0.25">
      <c r="B50" s="25" t="s">
        <v>100</v>
      </c>
      <c r="C50" s="26" t="s">
        <v>101</v>
      </c>
      <c r="D50" s="34">
        <v>164046</v>
      </c>
      <c r="E50" s="35">
        <v>15</v>
      </c>
      <c r="F50" s="36">
        <f t="shared" si="1"/>
        <v>0</v>
      </c>
      <c r="I50" s="81"/>
      <c r="J50" s="81"/>
      <c r="K50" s="81"/>
      <c r="L50" s="81"/>
      <c r="M50" s="81"/>
      <c r="N50" s="81"/>
      <c r="O50" s="81"/>
      <c r="P50" s="81"/>
    </row>
    <row r="51" spans="2:20" x14ac:dyDescent="0.25">
      <c r="B51" s="25" t="s">
        <v>102</v>
      </c>
      <c r="C51" s="26" t="s">
        <v>103</v>
      </c>
      <c r="D51" s="34">
        <v>612063</v>
      </c>
      <c r="E51" s="35">
        <v>15</v>
      </c>
      <c r="F51" s="36">
        <f t="shared" si="1"/>
        <v>0</v>
      </c>
      <c r="I51" s="81"/>
      <c r="J51" s="81"/>
      <c r="K51" s="81"/>
      <c r="L51" s="81"/>
      <c r="M51" s="81"/>
      <c r="N51" s="81"/>
      <c r="O51" s="81"/>
      <c r="P51" s="81"/>
    </row>
    <row r="52" spans="2:20" x14ac:dyDescent="0.25">
      <c r="B52" s="25" t="s">
        <v>104</v>
      </c>
      <c r="C52" s="26" t="s">
        <v>105</v>
      </c>
      <c r="D52" s="34">
        <v>516187.8</v>
      </c>
      <c r="E52" s="35">
        <v>15</v>
      </c>
      <c r="F52" s="36">
        <f t="shared" si="1"/>
        <v>0</v>
      </c>
      <c r="I52" s="81"/>
      <c r="J52" s="81"/>
      <c r="K52" s="81"/>
      <c r="L52" s="81"/>
      <c r="M52" s="81"/>
      <c r="N52" s="81"/>
      <c r="O52" s="81"/>
      <c r="P52" s="81"/>
    </row>
    <row r="53" spans="2:20" x14ac:dyDescent="0.25">
      <c r="B53" s="25" t="s">
        <v>106</v>
      </c>
      <c r="C53" s="26" t="s">
        <v>107</v>
      </c>
      <c r="D53" s="34">
        <v>325075</v>
      </c>
      <c r="E53" s="35">
        <v>10</v>
      </c>
      <c r="F53" s="36">
        <f t="shared" si="1"/>
        <v>0</v>
      </c>
      <c r="I53" s="81"/>
      <c r="J53" s="81"/>
      <c r="K53" s="81"/>
      <c r="L53" s="81"/>
      <c r="M53" s="81"/>
      <c r="N53" s="81"/>
      <c r="O53" s="81"/>
      <c r="P53" s="81"/>
    </row>
    <row r="54" spans="2:20" x14ac:dyDescent="0.25">
      <c r="B54" s="25" t="s">
        <v>108</v>
      </c>
      <c r="C54" s="26" t="s">
        <v>109</v>
      </c>
      <c r="D54" s="34">
        <v>357397</v>
      </c>
      <c r="E54" s="35">
        <v>10</v>
      </c>
      <c r="F54" s="36">
        <f t="shared" si="1"/>
        <v>0</v>
      </c>
      <c r="I54" s="81"/>
      <c r="J54" s="81"/>
      <c r="K54" s="81"/>
      <c r="L54" s="81"/>
      <c r="M54" s="81"/>
      <c r="N54" s="81"/>
      <c r="O54" s="81"/>
      <c r="P54" s="81"/>
    </row>
    <row r="55" spans="2:20" x14ac:dyDescent="0.25">
      <c r="B55" s="25" t="s">
        <v>56</v>
      </c>
      <c r="C55" s="26"/>
      <c r="D55" s="34"/>
      <c r="E55" s="35"/>
      <c r="F55" s="36" t="str">
        <f t="shared" si="1"/>
        <v/>
      </c>
      <c r="I55" s="81"/>
      <c r="J55" s="81"/>
      <c r="K55" s="81"/>
      <c r="L55" s="81"/>
      <c r="M55" s="81"/>
      <c r="N55" s="81"/>
      <c r="O55" s="81"/>
      <c r="P55" s="81"/>
    </row>
    <row r="56" spans="2:20" s="44" customFormat="1" x14ac:dyDescent="0.25">
      <c r="B56" s="41" t="s">
        <v>110</v>
      </c>
      <c r="C56" s="42" t="s">
        <v>111</v>
      </c>
      <c r="D56" s="43">
        <v>49200</v>
      </c>
      <c r="E56" s="35">
        <v>25</v>
      </c>
      <c r="F56" s="36">
        <f t="shared" si="1"/>
        <v>9840</v>
      </c>
      <c r="I56" s="83"/>
      <c r="J56" s="83"/>
      <c r="K56" s="83"/>
      <c r="L56" s="83"/>
      <c r="M56" s="83"/>
      <c r="N56" s="83"/>
      <c r="O56" s="83"/>
      <c r="P56" s="83"/>
      <c r="T56" s="83"/>
    </row>
    <row r="57" spans="2:20" x14ac:dyDescent="0.25">
      <c r="B57" s="25" t="s">
        <v>56</v>
      </c>
      <c r="C57" s="26"/>
      <c r="D57" s="34" t="s">
        <v>39</v>
      </c>
      <c r="E57" s="35"/>
      <c r="F57" s="36" t="str">
        <f t="shared" si="1"/>
        <v/>
      </c>
      <c r="I57" s="81"/>
      <c r="J57" s="81"/>
      <c r="K57" s="81"/>
      <c r="L57" s="81"/>
      <c r="M57" s="81"/>
      <c r="N57" s="81"/>
      <c r="O57" s="81"/>
      <c r="P57" s="81"/>
    </row>
    <row r="58" spans="2:20" ht="14.25" customHeight="1" x14ac:dyDescent="0.25">
      <c r="B58" s="304" t="s">
        <v>112</v>
      </c>
      <c r="C58" s="305"/>
      <c r="D58" s="12">
        <f>SUM(D59)</f>
        <v>302440</v>
      </c>
      <c r="E58" s="13"/>
      <c r="F58" s="14">
        <f>F59</f>
        <v>52440</v>
      </c>
      <c r="I58" s="81"/>
      <c r="J58" s="81"/>
      <c r="K58" s="81"/>
      <c r="L58" s="81"/>
      <c r="M58" s="81"/>
      <c r="N58" s="81"/>
      <c r="O58" s="81"/>
      <c r="P58" s="81"/>
    </row>
    <row r="59" spans="2:20" x14ac:dyDescent="0.25">
      <c r="B59" s="17">
        <v>7</v>
      </c>
      <c r="C59" s="18" t="s">
        <v>113</v>
      </c>
      <c r="D59" s="19">
        <f>SUM(D60:D62)</f>
        <v>302440</v>
      </c>
      <c r="E59" s="20"/>
      <c r="F59" s="21">
        <f>SUM(F60:F63)</f>
        <v>52440</v>
      </c>
      <c r="I59" s="81"/>
      <c r="J59" s="81"/>
      <c r="K59" s="81"/>
      <c r="L59" s="81"/>
      <c r="M59" s="81"/>
      <c r="N59" s="81"/>
      <c r="O59" s="81"/>
      <c r="P59" s="81"/>
    </row>
    <row r="60" spans="2:20" x14ac:dyDescent="0.25">
      <c r="B60" s="25" t="s">
        <v>114</v>
      </c>
      <c r="C60" s="26" t="s">
        <v>115</v>
      </c>
      <c r="D60" s="27">
        <v>250000</v>
      </c>
      <c r="E60" s="35">
        <v>10</v>
      </c>
      <c r="F60" s="36">
        <f>IF(IF(ISBLANK(E60),"",D60-D60/E60*20)&lt;0,0,IF(ISBLANK(E60),"",D60-D60/E60*20))</f>
        <v>0</v>
      </c>
      <c r="I60" s="81"/>
      <c r="J60" s="81"/>
      <c r="K60" s="81"/>
      <c r="L60" s="81"/>
      <c r="M60" s="81"/>
      <c r="N60" s="81"/>
      <c r="O60" s="81"/>
      <c r="P60" s="81"/>
    </row>
    <row r="61" spans="2:20" ht="15" customHeight="1" x14ac:dyDescent="0.25">
      <c r="B61" s="25" t="s">
        <v>116</v>
      </c>
      <c r="C61" s="26" t="s">
        <v>117</v>
      </c>
      <c r="D61" s="34" t="s">
        <v>39</v>
      </c>
      <c r="E61" s="35"/>
      <c r="F61" s="36" t="str">
        <f>IF(IF(ISBLANK(E61),"",D61-D61/E61*20)&lt;0,0,IF(ISBLANK(E61),"",D61-D61/E61*20))</f>
        <v/>
      </c>
      <c r="I61" s="81"/>
      <c r="J61" s="81"/>
      <c r="K61" s="81"/>
      <c r="L61" s="81"/>
      <c r="M61" s="81"/>
      <c r="N61" s="81"/>
      <c r="O61" s="81"/>
      <c r="P61" s="81"/>
    </row>
    <row r="62" spans="2:20" ht="15" customHeight="1" x14ac:dyDescent="0.25">
      <c r="B62" s="25" t="s">
        <v>118</v>
      </c>
      <c r="C62" s="26" t="s">
        <v>119</v>
      </c>
      <c r="D62" s="34">
        <v>52440</v>
      </c>
      <c r="E62" s="35" t="s">
        <v>28</v>
      </c>
      <c r="F62" s="36">
        <f>D62</f>
        <v>52440</v>
      </c>
      <c r="I62" s="81"/>
      <c r="J62" s="81"/>
      <c r="K62" s="81"/>
      <c r="L62" s="81"/>
      <c r="M62" s="81"/>
      <c r="N62" s="81"/>
      <c r="O62" s="81"/>
      <c r="P62" s="81"/>
    </row>
    <row r="63" spans="2:20" x14ac:dyDescent="0.25">
      <c r="B63" s="25" t="s">
        <v>56</v>
      </c>
      <c r="C63" s="26"/>
      <c r="D63" s="34" t="s">
        <v>39</v>
      </c>
      <c r="E63" s="35"/>
      <c r="F63" s="36" t="str">
        <f>IF(IF(ISBLANK(E63),"",D63-D63/E63*20)&lt;0,0,IF(ISBLANK(E63),"",D63-D63/E63*20))</f>
        <v/>
      </c>
      <c r="I63" s="81"/>
      <c r="J63" s="81"/>
      <c r="K63" s="81"/>
      <c r="L63" s="81"/>
      <c r="M63" s="81"/>
      <c r="N63" s="81"/>
      <c r="O63" s="81"/>
      <c r="P63" s="81"/>
    </row>
    <row r="64" spans="2:20" ht="14.25" customHeight="1" x14ac:dyDescent="0.25">
      <c r="B64" s="304" t="s">
        <v>120</v>
      </c>
      <c r="C64" s="305"/>
      <c r="D64" s="12">
        <f>SUM(D65)</f>
        <v>272312</v>
      </c>
      <c r="E64" s="13"/>
      <c r="F64" s="14">
        <v>0</v>
      </c>
      <c r="I64" s="81"/>
      <c r="J64" s="81"/>
      <c r="K64" s="81"/>
      <c r="L64" s="81"/>
      <c r="M64" s="81"/>
      <c r="N64" s="81"/>
      <c r="O64" s="81"/>
      <c r="P64" s="81"/>
    </row>
    <row r="65" spans="2:16" ht="14.25" customHeight="1" thickBot="1" x14ac:dyDescent="0.3">
      <c r="B65" s="45">
        <v>8</v>
      </c>
      <c r="C65" s="46" t="s">
        <v>121</v>
      </c>
      <c r="D65" s="47">
        <f>272312</f>
        <v>272312</v>
      </c>
      <c r="E65" s="35">
        <v>10</v>
      </c>
      <c r="F65" s="36">
        <f>IF(IF(ISBLANK(E65),"",D65-D65/E65*20)&lt;0,0,IF(ISBLANK(E65),"",D65-D65/E65*20))</f>
        <v>0</v>
      </c>
      <c r="I65" s="81"/>
      <c r="J65" s="81"/>
      <c r="K65" s="81"/>
      <c r="L65" s="81"/>
      <c r="M65" s="81"/>
      <c r="N65" s="81"/>
      <c r="O65" s="81"/>
      <c r="P65" s="81"/>
    </row>
    <row r="66" spans="2:16" ht="14.25" customHeight="1" thickBot="1" x14ac:dyDescent="0.3">
      <c r="B66" s="311" t="s">
        <v>122</v>
      </c>
      <c r="C66" s="312"/>
      <c r="D66" s="48">
        <f>SUM(D9+D27+D58+D64)-D11-D49-D60</f>
        <v>4328522.66</v>
      </c>
      <c r="E66" s="49"/>
      <c r="F66" s="50">
        <f>SUM(F9+F27+F58+F64)</f>
        <v>143028.25199999998</v>
      </c>
      <c r="I66" s="81"/>
      <c r="J66" s="81"/>
      <c r="K66" s="82"/>
      <c r="L66" s="82"/>
      <c r="M66" s="81"/>
      <c r="N66" s="81"/>
      <c r="O66" s="81"/>
      <c r="P66" s="81"/>
    </row>
    <row r="67" spans="2:16" ht="14.25" customHeight="1" x14ac:dyDescent="0.25">
      <c r="B67" s="313" t="s">
        <v>123</v>
      </c>
      <c r="C67" s="314"/>
      <c r="D67" s="51">
        <f>SUM(D68)</f>
        <v>155981.65203688201</v>
      </c>
      <c r="E67" s="52"/>
      <c r="F67" s="53"/>
      <c r="I67" s="81"/>
      <c r="J67" s="81"/>
      <c r="K67" s="81"/>
      <c r="L67" s="81"/>
      <c r="M67" s="81"/>
      <c r="N67" s="81"/>
      <c r="O67" s="81"/>
      <c r="P67" s="81"/>
    </row>
    <row r="68" spans="2:16" x14ac:dyDescent="0.25">
      <c r="B68" s="54">
        <v>9</v>
      </c>
      <c r="C68" s="55" t="s">
        <v>124</v>
      </c>
      <c r="D68" s="56">
        <v>155981.65203688201</v>
      </c>
      <c r="E68" s="57"/>
      <c r="F68" s="58"/>
      <c r="I68" s="81"/>
      <c r="J68" s="81"/>
      <c r="K68" s="81"/>
      <c r="L68" s="81"/>
      <c r="M68" s="81"/>
      <c r="N68" s="81"/>
      <c r="O68" s="81"/>
      <c r="P68" s="81"/>
    </row>
    <row r="69" spans="2:16" x14ac:dyDescent="0.25">
      <c r="B69" s="304" t="s">
        <v>125</v>
      </c>
      <c r="C69" s="305"/>
      <c r="D69" s="59">
        <f>SUM(D70)</f>
        <v>110263.06650000002</v>
      </c>
      <c r="E69" s="60"/>
      <c r="F69" s="61"/>
      <c r="I69" s="81"/>
      <c r="J69" s="81"/>
      <c r="K69" s="81"/>
      <c r="L69" s="81"/>
      <c r="M69" s="81"/>
      <c r="N69" s="81"/>
      <c r="O69" s="81"/>
      <c r="P69" s="81"/>
    </row>
    <row r="70" spans="2:16" ht="15.75" thickBot="1" x14ac:dyDescent="0.3">
      <c r="B70" s="62">
        <v>10</v>
      </c>
      <c r="C70" s="63">
        <v>2.5000000000000001E-2</v>
      </c>
      <c r="D70" s="64">
        <f>D66*C70+D11*C70</f>
        <v>110263.06650000002</v>
      </c>
      <c r="E70" s="57"/>
      <c r="F70" s="58"/>
      <c r="I70" s="81"/>
      <c r="J70" s="81"/>
      <c r="K70" s="82"/>
      <c r="L70" s="82"/>
      <c r="M70" s="81"/>
      <c r="N70" s="81"/>
      <c r="O70" s="81"/>
      <c r="P70" s="81"/>
    </row>
    <row r="71" spans="2:16" ht="15.75" thickBot="1" x14ac:dyDescent="0.3">
      <c r="B71" s="311" t="s">
        <v>126</v>
      </c>
      <c r="C71" s="312"/>
      <c r="D71" s="65">
        <f>SUM(D66+D67+D69)</f>
        <v>4594767.3785368819</v>
      </c>
      <c r="E71" s="60"/>
      <c r="F71" s="61"/>
      <c r="I71" s="81"/>
      <c r="J71" s="81"/>
      <c r="K71" s="81"/>
      <c r="L71" s="81"/>
      <c r="M71" s="81"/>
      <c r="N71" s="81"/>
      <c r="O71" s="81"/>
      <c r="P71" s="81"/>
    </row>
    <row r="72" spans="2:16" x14ac:dyDescent="0.25">
      <c r="B72" s="313" t="s">
        <v>127</v>
      </c>
      <c r="C72" s="314"/>
      <c r="D72" s="51">
        <f>SUM(D73)</f>
        <v>0</v>
      </c>
      <c r="E72" s="60"/>
      <c r="F72" s="61"/>
      <c r="I72" s="81"/>
      <c r="J72" s="81"/>
      <c r="K72" s="81"/>
      <c r="L72" s="81"/>
      <c r="M72" s="81"/>
      <c r="N72" s="81"/>
      <c r="O72" s="81"/>
      <c r="P72" s="81"/>
    </row>
    <row r="73" spans="2:16" ht="15.75" thickBot="1" x14ac:dyDescent="0.3">
      <c r="B73" s="45">
        <v>11</v>
      </c>
      <c r="C73" s="66" t="s">
        <v>128</v>
      </c>
      <c r="D73" s="67">
        <v>0</v>
      </c>
      <c r="E73" s="57"/>
      <c r="F73" s="68"/>
      <c r="I73" s="81"/>
      <c r="J73" s="81"/>
      <c r="K73" s="81"/>
      <c r="L73" s="81"/>
      <c r="M73" s="81"/>
      <c r="N73" s="81"/>
      <c r="O73" s="81"/>
      <c r="P73" s="81"/>
    </row>
    <row r="74" spans="2:16" ht="15.75" thickBot="1" x14ac:dyDescent="0.3">
      <c r="B74" s="311" t="s">
        <v>129</v>
      </c>
      <c r="C74" s="312"/>
      <c r="D74" s="65">
        <f>D71-D72</f>
        <v>4594767.3785368819</v>
      </c>
      <c r="E74" s="60"/>
      <c r="F74" s="61"/>
      <c r="I74" s="81"/>
      <c r="J74" s="81"/>
      <c r="K74" s="81"/>
      <c r="L74" s="81"/>
      <c r="M74" s="81"/>
      <c r="N74" s="81"/>
      <c r="O74" s="81"/>
      <c r="P74" s="81"/>
    </row>
    <row r="75" spans="2:16" x14ac:dyDescent="0.25">
      <c r="B75" s="313" t="s">
        <v>130</v>
      </c>
      <c r="C75" s="314"/>
      <c r="D75" s="51">
        <f>SUM(D76)</f>
        <v>918953.47570737638</v>
      </c>
      <c r="E75" s="60"/>
      <c r="F75" s="61"/>
      <c r="I75" s="81"/>
      <c r="J75" s="81"/>
      <c r="K75" s="81"/>
      <c r="L75" s="81"/>
      <c r="M75" s="81"/>
      <c r="N75" s="81"/>
      <c r="O75" s="81"/>
      <c r="P75" s="81"/>
    </row>
    <row r="76" spans="2:16" x14ac:dyDescent="0.25">
      <c r="B76" s="54">
        <v>12</v>
      </c>
      <c r="C76" s="69">
        <v>0.2</v>
      </c>
      <c r="D76" s="56">
        <f>D71*C76</f>
        <v>918953.47570737638</v>
      </c>
      <c r="E76" s="57"/>
      <c r="F76" s="70"/>
      <c r="I76" s="81"/>
      <c r="J76" s="81"/>
      <c r="K76" s="81"/>
      <c r="L76" s="81"/>
      <c r="M76" s="81"/>
      <c r="N76" s="81"/>
      <c r="O76" s="81"/>
      <c r="P76" s="81"/>
    </row>
    <row r="77" spans="2:16" ht="15.75" thickBot="1" x14ac:dyDescent="0.3">
      <c r="B77" s="315" t="s">
        <v>131</v>
      </c>
      <c r="C77" s="316"/>
      <c r="D77" s="71">
        <f>SUM(D74+D75)</f>
        <v>5513720.8542442583</v>
      </c>
      <c r="E77" s="60"/>
      <c r="F77" s="61"/>
    </row>
    <row r="78" spans="2:16" ht="15" customHeight="1" x14ac:dyDescent="0.25">
      <c r="B78" s="72"/>
      <c r="D78" s="40"/>
      <c r="H78" s="40"/>
    </row>
    <row r="79" spans="2:16" x14ac:dyDescent="0.25">
      <c r="B79" s="72"/>
      <c r="D79" s="73"/>
      <c r="G79" s="40"/>
    </row>
    <row r="80" spans="2:16" x14ac:dyDescent="0.25">
      <c r="B80" s="72"/>
      <c r="D80" s="73"/>
    </row>
    <row r="81" spans="2:4" x14ac:dyDescent="0.25">
      <c r="B81" s="72"/>
      <c r="D81" s="73"/>
    </row>
    <row r="82" spans="2:4" x14ac:dyDescent="0.25">
      <c r="B82" s="72"/>
      <c r="D82" s="73"/>
    </row>
    <row r="83" spans="2:4" x14ac:dyDescent="0.25">
      <c r="B83" s="72"/>
      <c r="C83" s="74"/>
      <c r="D83" s="40"/>
    </row>
    <row r="84" spans="2:4" x14ac:dyDescent="0.25">
      <c r="B84" s="72"/>
      <c r="D84" s="40"/>
    </row>
    <row r="86" spans="2:4" x14ac:dyDescent="0.25">
      <c r="C86" s="75"/>
      <c r="D86" s="76"/>
    </row>
  </sheetData>
  <mergeCells count="17">
    <mergeCell ref="B71:C71"/>
    <mergeCell ref="B72:C72"/>
    <mergeCell ref="B74:C74"/>
    <mergeCell ref="B75:C75"/>
    <mergeCell ref="B77:C77"/>
    <mergeCell ref="J8:J9"/>
    <mergeCell ref="B9:C9"/>
    <mergeCell ref="B69:C69"/>
    <mergeCell ref="B4:D4"/>
    <mergeCell ref="E6:F6"/>
    <mergeCell ref="E7:F7"/>
    <mergeCell ref="I8:I9"/>
    <mergeCell ref="B27:C27"/>
    <mergeCell ref="B58:C58"/>
    <mergeCell ref="B64:C64"/>
    <mergeCell ref="B66:C66"/>
    <mergeCell ref="B67:C67"/>
  </mergeCells>
  <conditionalFormatting sqref="W9">
    <cfRule type="expression" dxfId="83" priority="11">
      <formula>AND($BQ10&lt;&gt;"",$BZ10="")</formula>
    </cfRule>
    <cfRule type="expression" dxfId="82" priority="12">
      <formula>$BQ10&lt;&gt;""</formula>
    </cfRule>
  </conditionalFormatting>
  <conditionalFormatting sqref="W10">
    <cfRule type="expression" dxfId="81" priority="7">
      <formula>AND($BQ12&lt;&gt;"",$BZ12="")</formula>
    </cfRule>
    <cfRule type="expression" dxfId="80" priority="8">
      <formula>$BQ12&lt;&gt;""</formula>
    </cfRule>
  </conditionalFormatting>
  <conditionalFormatting sqref="X9:AC9 AD9:AD11 X10:X12 Y12:AD12">
    <cfRule type="expression" dxfId="79" priority="9">
      <formula>AND($AM10&lt;&gt;"",$AV10="")</formula>
    </cfRule>
    <cfRule type="expression" dxfId="78" priority="10">
      <formula>$AM10&lt;&gt;""</formula>
    </cfRule>
  </conditionalFormatting>
  <conditionalFormatting sqref="AD13:AD14">
    <cfRule type="expression" dxfId="77" priority="13">
      <formula>AND($AM12&lt;&gt;"",$AV12="")</formula>
    </cfRule>
    <cfRule type="expression" dxfId="76" priority="14">
      <formula>$AM12&lt;&gt;""</formula>
    </cfRule>
  </conditionalFormatting>
  <conditionalFormatting sqref="W11">
    <cfRule type="expression" dxfId="75" priority="5">
      <formula>AND($BQ13&lt;&gt;"",$BZ13="")</formula>
    </cfRule>
    <cfRule type="expression" dxfId="74" priority="6">
      <formula>$BQ13&lt;&gt;""</formula>
    </cfRule>
  </conditionalFormatting>
  <conditionalFormatting sqref="Y10:Z11">
    <cfRule type="expression" dxfId="73" priority="3">
      <formula>AND($AM11&lt;&gt;"",$AV11="")</formula>
    </cfRule>
    <cfRule type="expression" dxfId="72" priority="4">
      <formula>$AM11&lt;&gt;""</formula>
    </cfRule>
  </conditionalFormatting>
  <conditionalFormatting sqref="W13:W14">
    <cfRule type="expression" dxfId="71" priority="15">
      <formula>AND($BQ13&lt;&gt;"",$BZ13="")</formula>
    </cfRule>
    <cfRule type="expression" dxfId="70" priority="16">
      <formula>$BQ13&lt;&gt;""</formula>
    </cfRule>
  </conditionalFormatting>
  <conditionalFormatting sqref="X13:X14">
    <cfRule type="expression" dxfId="69" priority="17">
      <formula>AND($AM13&lt;&gt;"",$AV13="")</formula>
    </cfRule>
    <cfRule type="expression" dxfId="68" priority="18">
      <formula>$AM13&lt;&gt;""</formula>
    </cfRule>
  </conditionalFormatting>
  <conditionalFormatting sqref="W12">
    <cfRule type="expression" dxfId="67" priority="1">
      <formula>AND($BS13&lt;&gt;"",$CB13="")</formula>
    </cfRule>
    <cfRule type="expression" dxfId="66" priority="2">
      <formula>$BS13&lt;&gt;""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0E0AE-E9E1-4A9D-B91D-A8E9A7928F86}">
  <sheetPr codeName="Sheet11"/>
  <dimension ref="A1:AO129"/>
  <sheetViews>
    <sheetView zoomScale="80" zoomScaleNormal="80" workbookViewId="0">
      <selection activeCell="AB1" sqref="AB1"/>
    </sheetView>
  </sheetViews>
  <sheetFormatPr defaultColWidth="9.140625" defaultRowHeight="15" outlineLevelCol="1" x14ac:dyDescent="0.25"/>
  <cols>
    <col min="1" max="1" width="3" style="86" customWidth="1"/>
    <col min="2" max="2" width="100.140625" style="89" customWidth="1"/>
    <col min="3" max="3" width="17" style="86" bestFit="1" customWidth="1"/>
    <col min="4" max="4" width="15" style="86" customWidth="1"/>
    <col min="5" max="5" width="15.28515625" style="86" customWidth="1"/>
    <col min="6" max="6" width="12" style="86" customWidth="1"/>
    <col min="7" max="7" width="12.85546875" style="86" customWidth="1"/>
    <col min="8" max="8" width="2.85546875" style="86" customWidth="1"/>
    <col min="9" max="10" width="13.5703125" style="86" hidden="1" customWidth="1" outlineLevel="1"/>
    <col min="11" max="11" width="13.5703125" style="87" hidden="1" customWidth="1" outlineLevel="1"/>
    <col min="12" max="12" width="13.5703125" style="86" hidden="1" customWidth="1" outlineLevel="1"/>
    <col min="13" max="13" width="13.5703125" style="87" hidden="1" customWidth="1" outlineLevel="1"/>
    <col min="14" max="16" width="13.140625" style="86" hidden="1" customWidth="1" outlineLevel="1"/>
    <col min="17" max="18" width="13.5703125" style="86" hidden="1" customWidth="1" outlineLevel="1"/>
    <col min="19" max="19" width="2.85546875" style="86" hidden="1" customWidth="1" outlineLevel="1"/>
    <col min="20" max="20" width="14.140625" style="86" hidden="1" customWidth="1" outlineLevel="1"/>
    <col min="21" max="23" width="12.42578125" style="86" hidden="1" customWidth="1" outlineLevel="1"/>
    <col min="24" max="24" width="2.85546875" style="86" hidden="1" customWidth="1" outlineLevel="1"/>
    <col min="25" max="25" width="11.5703125" style="86" customWidth="1" collapsed="1"/>
    <col min="26" max="28" width="11.5703125" style="86" customWidth="1"/>
    <col min="29" max="31" width="9.140625" style="86"/>
    <col min="32" max="32" width="51.7109375" style="86" hidden="1" customWidth="1" outlineLevel="1"/>
    <col min="33" max="33" width="18.5703125" style="86" hidden="1" customWidth="1" outlineLevel="1"/>
    <col min="34" max="34" width="26.5703125" style="86" hidden="1" customWidth="1" outlineLevel="1"/>
    <col min="35" max="35" width="24.7109375" style="86" hidden="1" customWidth="1" outlineLevel="1"/>
    <col min="36" max="36" width="23" style="86" hidden="1" customWidth="1" outlineLevel="1"/>
    <col min="37" max="38" width="9.140625" style="86" hidden="1" customWidth="1" outlineLevel="1"/>
    <col min="39" max="40" width="12.42578125" style="86" hidden="1" customWidth="1" outlineLevel="1"/>
    <col min="41" max="41" width="15.85546875" style="86" bestFit="1" customWidth="1" collapsed="1"/>
    <col min="42" max="16384" width="9.140625" style="86"/>
  </cols>
  <sheetData>
    <row r="1" spans="1:41" x14ac:dyDescent="0.25">
      <c r="B1" s="1"/>
      <c r="G1" s="77" t="s">
        <v>132</v>
      </c>
      <c r="H1" s="77"/>
      <c r="AO1" s="88" t="s">
        <v>133</v>
      </c>
    </row>
    <row r="2" spans="1:41" x14ac:dyDescent="0.25">
      <c r="G2" s="78" t="s">
        <v>251</v>
      </c>
      <c r="H2" s="78"/>
    </row>
    <row r="3" spans="1:41" x14ac:dyDescent="0.25">
      <c r="F3" s="79"/>
    </row>
    <row r="4" spans="1:41" ht="15.75" x14ac:dyDescent="0.25">
      <c r="B4" s="317" t="s">
        <v>134</v>
      </c>
      <c r="C4" s="317"/>
      <c r="D4" s="317"/>
      <c r="E4" s="317"/>
      <c r="F4" s="317"/>
      <c r="G4" s="317"/>
      <c r="H4" s="90"/>
      <c r="I4" s="318" t="s">
        <v>135</v>
      </c>
      <c r="J4" s="318"/>
      <c r="K4" s="318"/>
      <c r="L4" s="318"/>
      <c r="M4" s="318"/>
      <c r="N4" s="318"/>
      <c r="O4" s="318"/>
      <c r="P4" s="318"/>
      <c r="Q4" s="318"/>
      <c r="R4" s="318"/>
      <c r="T4" s="318" t="s">
        <v>136</v>
      </c>
      <c r="U4" s="318"/>
      <c r="V4" s="318"/>
      <c r="W4" s="91"/>
      <c r="Y4" s="318" t="s">
        <v>137</v>
      </c>
      <c r="Z4" s="318"/>
      <c r="AA4" s="318"/>
      <c r="AB4" s="91"/>
    </row>
    <row r="5" spans="1:41" ht="15.75" thickBot="1" x14ac:dyDescent="0.3">
      <c r="E5" s="79"/>
    </row>
    <row r="6" spans="1:41" ht="45.75" thickBot="1" x14ac:dyDescent="0.3">
      <c r="B6" s="92" t="s">
        <v>138</v>
      </c>
      <c r="C6" s="93" t="s">
        <v>139</v>
      </c>
      <c r="D6" s="94" t="s">
        <v>140</v>
      </c>
      <c r="E6" s="95" t="s">
        <v>5</v>
      </c>
      <c r="F6" s="96" t="s">
        <v>115</v>
      </c>
      <c r="G6" s="97" t="s">
        <v>117</v>
      </c>
      <c r="H6" s="98"/>
      <c r="I6" s="99" t="s">
        <v>141</v>
      </c>
      <c r="J6" s="100" t="s">
        <v>9</v>
      </c>
      <c r="K6" s="101" t="s">
        <v>142</v>
      </c>
      <c r="L6" s="100" t="s">
        <v>11</v>
      </c>
      <c r="M6" s="101" t="s">
        <v>143</v>
      </c>
      <c r="N6" s="100" t="s">
        <v>13</v>
      </c>
      <c r="O6" s="101" t="s">
        <v>247</v>
      </c>
      <c r="P6" s="100" t="s">
        <v>245</v>
      </c>
      <c r="Q6" s="102" t="s">
        <v>144</v>
      </c>
      <c r="R6" s="103" t="s">
        <v>145</v>
      </c>
      <c r="T6" s="104" t="s">
        <v>9</v>
      </c>
      <c r="U6" s="105" t="s">
        <v>11</v>
      </c>
      <c r="V6" s="106" t="s">
        <v>13</v>
      </c>
      <c r="W6" s="107" t="s">
        <v>245</v>
      </c>
      <c r="X6" s="98"/>
      <c r="Y6" s="104" t="s">
        <v>9</v>
      </c>
      <c r="Z6" s="105" t="s">
        <v>11</v>
      </c>
      <c r="AA6" s="108" t="s">
        <v>13</v>
      </c>
      <c r="AB6" s="109" t="s">
        <v>245</v>
      </c>
      <c r="AF6" s="110" t="s">
        <v>14</v>
      </c>
      <c r="AG6" s="111" t="s">
        <v>15</v>
      </c>
      <c r="AH6" s="111" t="s">
        <v>16</v>
      </c>
      <c r="AI6" s="111" t="s">
        <v>17</v>
      </c>
      <c r="AJ6" s="111" t="s">
        <v>18</v>
      </c>
      <c r="AK6" s="111" t="s">
        <v>19</v>
      </c>
      <c r="AL6" s="111" t="s">
        <v>20</v>
      </c>
      <c r="AM6" s="112" t="s">
        <v>248</v>
      </c>
      <c r="AN6" s="113" t="s">
        <v>249</v>
      </c>
    </row>
    <row r="7" spans="1:41" x14ac:dyDescent="0.25">
      <c r="A7" s="114"/>
      <c r="B7" s="115" t="s">
        <v>146</v>
      </c>
      <c r="C7" s="116">
        <f t="shared" ref="C7:C70" si="0">I7+K7+M7++Q7</f>
        <v>2</v>
      </c>
      <c r="D7" s="117">
        <v>7500</v>
      </c>
      <c r="E7" s="118">
        <f t="shared" ref="E7:E70" si="1">SUM(C7*D7)</f>
        <v>15000</v>
      </c>
      <c r="F7" s="119" t="s">
        <v>39</v>
      </c>
      <c r="G7" s="120"/>
      <c r="H7" s="86" t="str">
        <f t="shared" ref="H7:H70" si="2">IF(SUM(I7,K7,M7,Q7)-C7=0,"","K")</f>
        <v/>
      </c>
      <c r="I7" s="121">
        <v>2</v>
      </c>
      <c r="J7" s="122">
        <f t="shared" ref="J7:J70" si="3">IF(ISBLANK(I7),"",SUM(I7*$D7))</f>
        <v>15000</v>
      </c>
      <c r="K7" s="123"/>
      <c r="L7" s="122" t="str">
        <f t="shared" ref="L7:L70" si="4">IF(ISBLANK(K7),"",SUM(K7*$D7))</f>
        <v/>
      </c>
      <c r="M7" s="123"/>
      <c r="N7" s="122" t="str">
        <f t="shared" ref="N7:P22" si="5">IF(ISBLANK(M7),"",SUM(M7*$D7))</f>
        <v/>
      </c>
      <c r="O7" s="124"/>
      <c r="P7" s="122" t="str">
        <f t="shared" si="5"/>
        <v/>
      </c>
      <c r="Q7" s="125"/>
      <c r="R7" s="126" t="str">
        <f t="shared" ref="R7:R70" si="6">IF(ISBLANK(Q7),"",SUM(Q7*$D7))</f>
        <v/>
      </c>
      <c r="S7" s="127"/>
      <c r="T7" s="139" t="str">
        <f>IFERROR(IF(ISBLANK($R7),"",IF($R7*$AN$7=0,"",$R7*$AN$7)),"")</f>
        <v/>
      </c>
      <c r="U7" s="140" t="str">
        <f t="shared" ref="U7:U70" si="7">IFERROR(IF(ISBLANK($R7),"",IF($R7*$AN$8=0,"",$R7*$AN$8)),"")</f>
        <v/>
      </c>
      <c r="V7" s="140" t="str">
        <f>IFERROR(IF(ISBLANK($R7),"",IF($R7*$AN$9=0,"",$R7*$AN$9)),"")</f>
        <v/>
      </c>
      <c r="W7" s="141" t="str">
        <f>IFERROR(IF(ISBLANK($R7),"",IF($R7*$AN$10=0,"",$R7*$AN$10)),"")</f>
        <v/>
      </c>
      <c r="X7" s="131" t="str">
        <f>IF(SUM(R7)=SUM(T7:W7),"","K")</f>
        <v/>
      </c>
      <c r="Y7" s="128">
        <f t="shared" ref="Y7:Y70" si="8">IF(SUM(J7,T7)=0,"",SUM(J7,T7))</f>
        <v>15000</v>
      </c>
      <c r="Z7" s="129" t="str">
        <f t="shared" ref="Z7:Z70" si="9">IF(SUM(L7,U7)=0,"",SUM(L7,U7))</f>
        <v/>
      </c>
      <c r="AA7" s="129" t="str">
        <f t="shared" ref="AA7:AA70" si="10">IF(SUM(N7,V7)=0,"",SUM(N7,V7))</f>
        <v/>
      </c>
      <c r="AB7" s="130" t="str">
        <f>IF(SUM(P7,W7)=0,"",SUM(P7,W7))</f>
        <v/>
      </c>
      <c r="AF7" s="132" t="s">
        <v>22</v>
      </c>
      <c r="AG7" s="133">
        <v>2760.6999999999994</v>
      </c>
      <c r="AH7" s="133">
        <v>1164.7108097319806</v>
      </c>
      <c r="AI7" s="133">
        <v>15.597627049892797</v>
      </c>
      <c r="AJ7" s="133">
        <v>542.16843374965651</v>
      </c>
      <c r="AK7" s="133">
        <v>4483.1768705315289</v>
      </c>
      <c r="AL7" s="134">
        <v>0.83135720626998644</v>
      </c>
      <c r="AM7" s="133">
        <v>4483.1768705315289</v>
      </c>
      <c r="AN7" s="80">
        <v>0.86997240594110947</v>
      </c>
    </row>
    <row r="8" spans="1:41" x14ac:dyDescent="0.25">
      <c r="A8" s="114"/>
      <c r="B8" s="135" t="s">
        <v>147</v>
      </c>
      <c r="C8" s="116">
        <f t="shared" si="0"/>
        <v>4</v>
      </c>
      <c r="D8" s="117">
        <v>1500</v>
      </c>
      <c r="E8" s="118">
        <f t="shared" si="1"/>
        <v>6000</v>
      </c>
      <c r="F8" s="119" t="s">
        <v>39</v>
      </c>
      <c r="G8" s="136"/>
      <c r="H8" s="86" t="str">
        <f t="shared" si="2"/>
        <v/>
      </c>
      <c r="I8" s="137">
        <v>4</v>
      </c>
      <c r="J8" s="122">
        <f t="shared" si="3"/>
        <v>6000</v>
      </c>
      <c r="K8" s="123"/>
      <c r="L8" s="122" t="str">
        <f t="shared" si="4"/>
        <v/>
      </c>
      <c r="M8" s="123"/>
      <c r="N8" s="122" t="str">
        <f t="shared" si="5"/>
        <v/>
      </c>
      <c r="O8" s="124"/>
      <c r="P8" s="122" t="str">
        <f t="shared" si="5"/>
        <v/>
      </c>
      <c r="Q8" s="138"/>
      <c r="R8" s="126" t="str">
        <f t="shared" si="6"/>
        <v/>
      </c>
      <c r="S8" s="127"/>
      <c r="T8" s="139" t="str">
        <f t="shared" ref="T8:T71" si="11">IFERROR(IF(ISBLANK($R8),"",IF($R8*$AN$7=0,"",$R8*$AN$7)),"")</f>
        <v/>
      </c>
      <c r="U8" s="140" t="str">
        <f t="shared" si="7"/>
        <v/>
      </c>
      <c r="V8" s="140" t="str">
        <f t="shared" ref="V8:V71" si="12">IFERROR(IF(ISBLANK($R8),"",IF($R8*$AN$9=0,"",$R8*$AN$9)),"")</f>
        <v/>
      </c>
      <c r="W8" s="141" t="str">
        <f t="shared" ref="W8:W71" si="13">IFERROR(IF(ISBLANK($R8),"",IF($R8*$AN$10=0,"",$R8*$AN$10)),"")</f>
        <v/>
      </c>
      <c r="X8" s="131" t="str">
        <f t="shared" ref="X8:X71" si="14">IF(SUM(R8)=SUM(T8:W8),"","K")</f>
        <v/>
      </c>
      <c r="Y8" s="139">
        <f t="shared" si="8"/>
        <v>6000</v>
      </c>
      <c r="Z8" s="140" t="str">
        <f t="shared" si="9"/>
        <v/>
      </c>
      <c r="AA8" s="140" t="str">
        <f t="shared" si="10"/>
        <v/>
      </c>
      <c r="AB8" s="141" t="str">
        <f t="shared" ref="AB8:AB71" si="15">IF(SUM(P8,W8)=0,"",SUM(P8,W8))</f>
        <v/>
      </c>
      <c r="AF8" s="132" t="s">
        <v>25</v>
      </c>
      <c r="AG8" s="133">
        <v>44.7</v>
      </c>
      <c r="AH8" s="133">
        <v>15.598543468365961</v>
      </c>
      <c r="AI8" s="133">
        <v>0.25254968998087735</v>
      </c>
      <c r="AJ8" s="133">
        <v>0</v>
      </c>
      <c r="AK8" s="133">
        <v>60.551093158346838</v>
      </c>
      <c r="AL8" s="134">
        <v>1.1228552675582619E-2</v>
      </c>
      <c r="AM8" s="133">
        <v>0</v>
      </c>
      <c r="AN8" s="80">
        <v>0</v>
      </c>
    </row>
    <row r="9" spans="1:41" x14ac:dyDescent="0.25">
      <c r="A9" s="114"/>
      <c r="B9" s="135" t="s">
        <v>148</v>
      </c>
      <c r="C9" s="116">
        <f t="shared" si="0"/>
        <v>2</v>
      </c>
      <c r="D9" s="117">
        <v>7500</v>
      </c>
      <c r="E9" s="118">
        <f t="shared" si="1"/>
        <v>15000</v>
      </c>
      <c r="F9" s="119" t="s">
        <v>39</v>
      </c>
      <c r="G9" s="136"/>
      <c r="H9" s="86" t="str">
        <f t="shared" si="2"/>
        <v/>
      </c>
      <c r="I9" s="137">
        <v>2</v>
      </c>
      <c r="J9" s="122">
        <f t="shared" si="3"/>
        <v>15000</v>
      </c>
      <c r="K9" s="123"/>
      <c r="L9" s="122" t="str">
        <f t="shared" si="4"/>
        <v/>
      </c>
      <c r="M9" s="123"/>
      <c r="N9" s="122" t="str">
        <f t="shared" si="5"/>
        <v/>
      </c>
      <c r="O9" s="124"/>
      <c r="P9" s="122" t="str">
        <f t="shared" si="5"/>
        <v/>
      </c>
      <c r="Q9" s="138"/>
      <c r="R9" s="126" t="str">
        <f t="shared" si="6"/>
        <v/>
      </c>
      <c r="S9" s="127"/>
      <c r="T9" s="139" t="str">
        <f t="shared" si="11"/>
        <v/>
      </c>
      <c r="U9" s="140" t="str">
        <f t="shared" si="7"/>
        <v/>
      </c>
      <c r="V9" s="140" t="str">
        <f t="shared" si="12"/>
        <v/>
      </c>
      <c r="W9" s="141" t="str">
        <f t="shared" si="13"/>
        <v/>
      </c>
      <c r="X9" s="131" t="str">
        <f t="shared" si="14"/>
        <v/>
      </c>
      <c r="Y9" s="139">
        <f t="shared" si="8"/>
        <v>15000</v>
      </c>
      <c r="Z9" s="140" t="str">
        <f t="shared" si="9"/>
        <v/>
      </c>
      <c r="AA9" s="140" t="str">
        <f t="shared" si="10"/>
        <v/>
      </c>
      <c r="AB9" s="141" t="str">
        <f t="shared" si="15"/>
        <v/>
      </c>
      <c r="AF9" s="132" t="s">
        <v>30</v>
      </c>
      <c r="AG9" s="133">
        <v>514</v>
      </c>
      <c r="AH9" s="133">
        <v>68.227833872935321</v>
      </c>
      <c r="AI9" s="133">
        <v>2.9040389407197078</v>
      </c>
      <c r="AJ9" s="133">
        <v>84.931566250343565</v>
      </c>
      <c r="AK9" s="133">
        <v>670.06343906399866</v>
      </c>
      <c r="AL9" s="134">
        <v>0.12425609892519353</v>
      </c>
      <c r="AM9" s="133">
        <v>670.06343906399866</v>
      </c>
      <c r="AN9" s="80">
        <v>0.13002759405889053</v>
      </c>
    </row>
    <row r="10" spans="1:41" x14ac:dyDescent="0.25">
      <c r="A10" s="114"/>
      <c r="B10" s="135" t="s">
        <v>149</v>
      </c>
      <c r="C10" s="116">
        <f t="shared" si="0"/>
        <v>1</v>
      </c>
      <c r="D10" s="117">
        <v>8000</v>
      </c>
      <c r="E10" s="118">
        <f t="shared" si="1"/>
        <v>8000</v>
      </c>
      <c r="F10" s="119" t="s">
        <v>39</v>
      </c>
      <c r="G10" s="136"/>
      <c r="H10" s="86" t="str">
        <f t="shared" si="2"/>
        <v/>
      </c>
      <c r="I10" s="137">
        <v>1</v>
      </c>
      <c r="J10" s="122">
        <f t="shared" si="3"/>
        <v>8000</v>
      </c>
      <c r="K10" s="123"/>
      <c r="L10" s="122" t="str">
        <f t="shared" si="4"/>
        <v/>
      </c>
      <c r="M10" s="123"/>
      <c r="N10" s="122" t="str">
        <f t="shared" si="5"/>
        <v/>
      </c>
      <c r="O10" s="124"/>
      <c r="P10" s="122" t="str">
        <f t="shared" si="5"/>
        <v/>
      </c>
      <c r="Q10" s="138"/>
      <c r="R10" s="126" t="str">
        <f t="shared" si="6"/>
        <v/>
      </c>
      <c r="S10" s="127"/>
      <c r="T10" s="139" t="str">
        <f t="shared" si="11"/>
        <v/>
      </c>
      <c r="U10" s="140" t="str">
        <f t="shared" si="7"/>
        <v/>
      </c>
      <c r="V10" s="140" t="str">
        <f t="shared" si="12"/>
        <v/>
      </c>
      <c r="W10" s="141" t="str">
        <f t="shared" si="13"/>
        <v/>
      </c>
      <c r="X10" s="131" t="str">
        <f t="shared" si="14"/>
        <v/>
      </c>
      <c r="Y10" s="139">
        <f t="shared" si="8"/>
        <v>8000</v>
      </c>
      <c r="Z10" s="140" t="str">
        <f t="shared" si="9"/>
        <v/>
      </c>
      <c r="AA10" s="140" t="str">
        <f t="shared" si="10"/>
        <v/>
      </c>
      <c r="AB10" s="141" t="str">
        <f t="shared" si="15"/>
        <v/>
      </c>
      <c r="AF10" s="142" t="s">
        <v>242</v>
      </c>
      <c r="AG10" s="133">
        <v>132.00000000000045</v>
      </c>
      <c r="AH10" s="133">
        <v>46.062812926717925</v>
      </c>
      <c r="AI10" s="133">
        <v>0.74578431940662027</v>
      </c>
      <c r="AJ10" s="133">
        <v>0</v>
      </c>
      <c r="AK10" s="133">
        <v>178.808597246125</v>
      </c>
      <c r="AL10" s="85">
        <v>3.3158142129237289E-2</v>
      </c>
      <c r="AM10" s="133">
        <v>0</v>
      </c>
      <c r="AN10" s="80">
        <v>0</v>
      </c>
    </row>
    <row r="11" spans="1:41" x14ac:dyDescent="0.25">
      <c r="A11" s="114"/>
      <c r="B11" s="135" t="s">
        <v>150</v>
      </c>
      <c r="C11" s="116">
        <f t="shared" si="0"/>
        <v>1</v>
      </c>
      <c r="D11" s="117">
        <v>7500</v>
      </c>
      <c r="E11" s="118">
        <f t="shared" si="1"/>
        <v>7500</v>
      </c>
      <c r="F11" s="119" t="s">
        <v>39</v>
      </c>
      <c r="G11" s="136"/>
      <c r="H11" s="86" t="str">
        <f t="shared" si="2"/>
        <v/>
      </c>
      <c r="I11" s="137">
        <v>1</v>
      </c>
      <c r="J11" s="122">
        <f t="shared" si="3"/>
        <v>7500</v>
      </c>
      <c r="K11" s="123"/>
      <c r="L11" s="122" t="str">
        <f t="shared" si="4"/>
        <v/>
      </c>
      <c r="M11" s="123"/>
      <c r="N11" s="122" t="str">
        <f t="shared" si="5"/>
        <v/>
      </c>
      <c r="O11" s="124"/>
      <c r="P11" s="122" t="str">
        <f t="shared" si="5"/>
        <v/>
      </c>
      <c r="Q11" s="138"/>
      <c r="R11" s="126" t="str">
        <f t="shared" si="6"/>
        <v/>
      </c>
      <c r="S11" s="127"/>
      <c r="T11" s="139" t="str">
        <f t="shared" si="11"/>
        <v/>
      </c>
      <c r="U11" s="140" t="str">
        <f t="shared" si="7"/>
        <v/>
      </c>
      <c r="V11" s="140" t="str">
        <f t="shared" si="12"/>
        <v/>
      </c>
      <c r="W11" s="141" t="str">
        <f t="shared" si="13"/>
        <v/>
      </c>
      <c r="X11" s="131" t="str">
        <f t="shared" si="14"/>
        <v/>
      </c>
      <c r="Y11" s="139">
        <f t="shared" si="8"/>
        <v>7500</v>
      </c>
      <c r="Z11" s="140" t="str">
        <f t="shared" si="9"/>
        <v/>
      </c>
      <c r="AA11" s="140" t="str">
        <f t="shared" si="10"/>
        <v/>
      </c>
      <c r="AB11" s="141" t="str">
        <f t="shared" si="15"/>
        <v/>
      </c>
      <c r="AF11" s="143" t="s">
        <v>32</v>
      </c>
      <c r="AG11" s="144">
        <v>3451.3999999999996</v>
      </c>
      <c r="AH11" s="144">
        <v>1294.5999999999999</v>
      </c>
      <c r="AI11" s="144">
        <v>19.500000000000004</v>
      </c>
      <c r="AJ11" s="144">
        <v>627.10000000000014</v>
      </c>
      <c r="AK11" s="144">
        <v>5392.6</v>
      </c>
      <c r="AL11" s="145">
        <v>1</v>
      </c>
      <c r="AM11" s="144">
        <v>5153.2403095955278</v>
      </c>
      <c r="AN11" s="33">
        <v>1</v>
      </c>
    </row>
    <row r="12" spans="1:41" ht="15.75" thickBot="1" x14ac:dyDescent="0.3">
      <c r="A12" s="114"/>
      <c r="B12" s="135" t="s">
        <v>151</v>
      </c>
      <c r="C12" s="116">
        <f t="shared" si="0"/>
        <v>1</v>
      </c>
      <c r="D12" s="117">
        <v>7500</v>
      </c>
      <c r="E12" s="118">
        <f t="shared" si="1"/>
        <v>7500</v>
      </c>
      <c r="F12" s="119" t="s">
        <v>39</v>
      </c>
      <c r="G12" s="136"/>
      <c r="H12" s="86" t="str">
        <f t="shared" si="2"/>
        <v/>
      </c>
      <c r="I12" s="137">
        <v>1</v>
      </c>
      <c r="J12" s="122">
        <f t="shared" si="3"/>
        <v>7500</v>
      </c>
      <c r="K12" s="123"/>
      <c r="L12" s="122" t="str">
        <f t="shared" si="4"/>
        <v/>
      </c>
      <c r="M12" s="123"/>
      <c r="N12" s="122" t="str">
        <f t="shared" si="5"/>
        <v/>
      </c>
      <c r="O12" s="124"/>
      <c r="P12" s="122" t="str">
        <f t="shared" si="5"/>
        <v/>
      </c>
      <c r="Q12" s="138"/>
      <c r="R12" s="126" t="str">
        <f t="shared" si="6"/>
        <v/>
      </c>
      <c r="S12" s="127"/>
      <c r="T12" s="139" t="str">
        <f t="shared" si="11"/>
        <v/>
      </c>
      <c r="U12" s="140" t="str">
        <f t="shared" si="7"/>
        <v/>
      </c>
      <c r="V12" s="140" t="str">
        <f t="shared" si="12"/>
        <v/>
      </c>
      <c r="W12" s="141" t="str">
        <f t="shared" si="13"/>
        <v/>
      </c>
      <c r="X12" s="131" t="str">
        <f t="shared" si="14"/>
        <v/>
      </c>
      <c r="Y12" s="139">
        <f t="shared" si="8"/>
        <v>7500</v>
      </c>
      <c r="Z12" s="140" t="str">
        <f t="shared" si="9"/>
        <v/>
      </c>
      <c r="AA12" s="140" t="str">
        <f t="shared" si="10"/>
        <v/>
      </c>
      <c r="AB12" s="141" t="str">
        <f t="shared" si="15"/>
        <v/>
      </c>
      <c r="AF12" s="146" t="s">
        <v>36</v>
      </c>
      <c r="AG12" s="147" t="s">
        <v>250</v>
      </c>
      <c r="AH12" s="147" t="s">
        <v>250</v>
      </c>
      <c r="AI12" s="147" t="s">
        <v>250</v>
      </c>
      <c r="AJ12" s="147" t="s">
        <v>250</v>
      </c>
      <c r="AK12" s="147">
        <v>23.6</v>
      </c>
      <c r="AL12" s="148" t="s">
        <v>250</v>
      </c>
      <c r="AM12" s="147" t="s">
        <v>250</v>
      </c>
      <c r="AN12" s="39">
        <v>0</v>
      </c>
    </row>
    <row r="13" spans="1:41" x14ac:dyDescent="0.25">
      <c r="A13" s="114"/>
      <c r="B13" s="135" t="s">
        <v>152</v>
      </c>
      <c r="C13" s="116">
        <f t="shared" si="0"/>
        <v>2</v>
      </c>
      <c r="D13" s="117">
        <v>300</v>
      </c>
      <c r="E13" s="118">
        <f t="shared" si="1"/>
        <v>600</v>
      </c>
      <c r="F13" s="119" t="s">
        <v>39</v>
      </c>
      <c r="G13" s="136"/>
      <c r="H13" s="86" t="str">
        <f t="shared" si="2"/>
        <v/>
      </c>
      <c r="I13" s="137"/>
      <c r="J13" s="122" t="str">
        <f t="shared" si="3"/>
        <v/>
      </c>
      <c r="K13" s="123"/>
      <c r="L13" s="122" t="str">
        <f t="shared" si="4"/>
        <v/>
      </c>
      <c r="M13" s="123"/>
      <c r="N13" s="122" t="str">
        <f t="shared" si="5"/>
        <v/>
      </c>
      <c r="O13" s="124"/>
      <c r="P13" s="122" t="str">
        <f t="shared" si="5"/>
        <v/>
      </c>
      <c r="Q13" s="138">
        <v>2</v>
      </c>
      <c r="R13" s="126">
        <f t="shared" si="6"/>
        <v>600</v>
      </c>
      <c r="S13" s="127"/>
      <c r="T13" s="139">
        <f t="shared" si="11"/>
        <v>521.98344356466566</v>
      </c>
      <c r="U13" s="140" t="str">
        <f>IFERROR(IF(ISBLANK($R13),"",IF($R13*$AN$8=0,"",$R13*$AN$8)),"")</f>
        <v/>
      </c>
      <c r="V13" s="140">
        <f t="shared" si="12"/>
        <v>78.016556435334323</v>
      </c>
      <c r="W13" s="141" t="str">
        <f t="shared" si="13"/>
        <v/>
      </c>
      <c r="X13" s="131" t="str">
        <f t="shared" si="14"/>
        <v/>
      </c>
      <c r="Y13" s="139">
        <f t="shared" si="8"/>
        <v>521.98344356466566</v>
      </c>
      <c r="Z13" s="140" t="str">
        <f t="shared" si="9"/>
        <v/>
      </c>
      <c r="AA13" s="140">
        <f t="shared" si="10"/>
        <v>78.016556435334323</v>
      </c>
      <c r="AB13" s="141" t="str">
        <f t="shared" si="15"/>
        <v/>
      </c>
      <c r="AG13" s="149"/>
      <c r="AH13" s="149"/>
      <c r="AI13" s="149"/>
      <c r="AJ13" s="149"/>
      <c r="AK13" s="149"/>
      <c r="AL13" s="150"/>
      <c r="AM13" s="151"/>
    </row>
    <row r="14" spans="1:41" x14ac:dyDescent="0.25">
      <c r="A14" s="114"/>
      <c r="B14" s="135" t="s">
        <v>153</v>
      </c>
      <c r="C14" s="116">
        <f t="shared" si="0"/>
        <v>4</v>
      </c>
      <c r="D14" s="117">
        <v>300</v>
      </c>
      <c r="E14" s="118">
        <f t="shared" si="1"/>
        <v>1200</v>
      </c>
      <c r="F14" s="119" t="s">
        <v>39</v>
      </c>
      <c r="G14" s="136"/>
      <c r="H14" s="86" t="str">
        <f t="shared" si="2"/>
        <v/>
      </c>
      <c r="I14" s="137"/>
      <c r="J14" s="122" t="str">
        <f t="shared" si="3"/>
        <v/>
      </c>
      <c r="K14" s="123"/>
      <c r="L14" s="122" t="str">
        <f t="shared" si="4"/>
        <v/>
      </c>
      <c r="M14" s="123"/>
      <c r="N14" s="122" t="str">
        <f t="shared" si="5"/>
        <v/>
      </c>
      <c r="O14" s="124"/>
      <c r="P14" s="122" t="str">
        <f t="shared" si="5"/>
        <v/>
      </c>
      <c r="Q14" s="138">
        <v>4</v>
      </c>
      <c r="R14" s="126">
        <f t="shared" si="6"/>
        <v>1200</v>
      </c>
      <c r="S14" s="127"/>
      <c r="T14" s="139">
        <f t="shared" si="11"/>
        <v>1043.9668871293313</v>
      </c>
      <c r="U14" s="140" t="str">
        <f t="shared" si="7"/>
        <v/>
      </c>
      <c r="V14" s="140">
        <f t="shared" si="12"/>
        <v>156.03311287066865</v>
      </c>
      <c r="W14" s="141" t="str">
        <f t="shared" si="13"/>
        <v/>
      </c>
      <c r="X14" s="131" t="str">
        <f t="shared" si="14"/>
        <v/>
      </c>
      <c r="Y14" s="139">
        <f t="shared" si="8"/>
        <v>1043.9668871293313</v>
      </c>
      <c r="Z14" s="140" t="str">
        <f t="shared" si="9"/>
        <v/>
      </c>
      <c r="AA14" s="140">
        <f t="shared" si="10"/>
        <v>156.03311287066865</v>
      </c>
      <c r="AB14" s="141" t="str">
        <f t="shared" si="15"/>
        <v/>
      </c>
      <c r="AG14" s="149"/>
      <c r="AH14" s="149"/>
      <c r="AI14" s="149"/>
      <c r="AJ14" s="149"/>
      <c r="AK14" s="149"/>
      <c r="AL14" s="150"/>
      <c r="AM14" s="151"/>
    </row>
    <row r="15" spans="1:41" x14ac:dyDescent="0.25">
      <c r="A15" s="114"/>
      <c r="B15" s="152" t="s">
        <v>154</v>
      </c>
      <c r="C15" s="116">
        <f t="shared" si="0"/>
        <v>3</v>
      </c>
      <c r="D15" s="117">
        <v>2000</v>
      </c>
      <c r="E15" s="118">
        <f t="shared" si="1"/>
        <v>6000</v>
      </c>
      <c r="F15" s="119" t="s">
        <v>39</v>
      </c>
      <c r="G15" s="136"/>
      <c r="H15" s="86" t="str">
        <f t="shared" si="2"/>
        <v/>
      </c>
      <c r="I15" s="137"/>
      <c r="J15" s="122" t="str">
        <f t="shared" si="3"/>
        <v/>
      </c>
      <c r="K15" s="123"/>
      <c r="L15" s="122" t="str">
        <f t="shared" si="4"/>
        <v/>
      </c>
      <c r="M15" s="123"/>
      <c r="N15" s="122" t="str">
        <f t="shared" si="5"/>
        <v/>
      </c>
      <c r="O15" s="124"/>
      <c r="P15" s="122" t="str">
        <f t="shared" si="5"/>
        <v/>
      </c>
      <c r="Q15" s="138">
        <v>3</v>
      </c>
      <c r="R15" s="126">
        <f t="shared" si="6"/>
        <v>6000</v>
      </c>
      <c r="S15" s="127"/>
      <c r="T15" s="139">
        <f t="shared" si="11"/>
        <v>5219.8344356466569</v>
      </c>
      <c r="U15" s="140" t="str">
        <f t="shared" si="7"/>
        <v/>
      </c>
      <c r="V15" s="140">
        <f t="shared" si="12"/>
        <v>780.16556435334314</v>
      </c>
      <c r="W15" s="141" t="str">
        <f t="shared" si="13"/>
        <v/>
      </c>
      <c r="X15" s="131" t="str">
        <f t="shared" si="14"/>
        <v/>
      </c>
      <c r="Y15" s="139">
        <f t="shared" si="8"/>
        <v>5219.8344356466569</v>
      </c>
      <c r="Z15" s="140" t="str">
        <f t="shared" si="9"/>
        <v/>
      </c>
      <c r="AA15" s="140">
        <f t="shared" si="10"/>
        <v>780.16556435334314</v>
      </c>
      <c r="AB15" s="141" t="str">
        <f t="shared" si="15"/>
        <v/>
      </c>
      <c r="AF15" s="153"/>
      <c r="AG15" s="154"/>
      <c r="AH15" s="154"/>
      <c r="AI15" s="154"/>
      <c r="AJ15" s="154"/>
      <c r="AK15" s="154"/>
      <c r="AL15" s="155"/>
      <c r="AM15" s="151"/>
    </row>
    <row r="16" spans="1:41" x14ac:dyDescent="0.25">
      <c r="A16" s="114"/>
      <c r="B16" s="152" t="s">
        <v>155</v>
      </c>
      <c r="C16" s="116">
        <f t="shared" si="0"/>
        <v>1</v>
      </c>
      <c r="D16" s="117">
        <v>1500</v>
      </c>
      <c r="E16" s="118">
        <f t="shared" si="1"/>
        <v>1500</v>
      </c>
      <c r="F16" s="119" t="s">
        <v>39</v>
      </c>
      <c r="G16" s="136"/>
      <c r="H16" s="86" t="str">
        <f t="shared" si="2"/>
        <v/>
      </c>
      <c r="I16" s="137">
        <v>1</v>
      </c>
      <c r="J16" s="122">
        <f t="shared" si="3"/>
        <v>1500</v>
      </c>
      <c r="K16" s="123"/>
      <c r="L16" s="122" t="str">
        <f t="shared" si="4"/>
        <v/>
      </c>
      <c r="M16" s="123"/>
      <c r="N16" s="122" t="str">
        <f t="shared" si="5"/>
        <v/>
      </c>
      <c r="O16" s="124"/>
      <c r="P16" s="122" t="str">
        <f t="shared" si="5"/>
        <v/>
      </c>
      <c r="Q16" s="138"/>
      <c r="R16" s="126" t="str">
        <f t="shared" si="6"/>
        <v/>
      </c>
      <c r="S16" s="127"/>
      <c r="T16" s="139" t="str">
        <f t="shared" si="11"/>
        <v/>
      </c>
      <c r="U16" s="140" t="str">
        <f t="shared" si="7"/>
        <v/>
      </c>
      <c r="V16" s="140" t="str">
        <f t="shared" si="12"/>
        <v/>
      </c>
      <c r="W16" s="141" t="str">
        <f t="shared" si="13"/>
        <v/>
      </c>
      <c r="X16" s="131" t="str">
        <f t="shared" si="14"/>
        <v/>
      </c>
      <c r="Y16" s="139">
        <f t="shared" si="8"/>
        <v>1500</v>
      </c>
      <c r="Z16" s="140" t="str">
        <f t="shared" si="9"/>
        <v/>
      </c>
      <c r="AA16" s="140" t="str">
        <f t="shared" si="10"/>
        <v/>
      </c>
      <c r="AB16" s="141" t="str">
        <f t="shared" si="15"/>
        <v/>
      </c>
      <c r="AF16" s="153"/>
      <c r="AG16" s="154"/>
      <c r="AH16" s="154"/>
      <c r="AI16" s="154"/>
      <c r="AJ16" s="154"/>
      <c r="AK16" s="154"/>
      <c r="AL16" s="155"/>
      <c r="AM16" s="151"/>
    </row>
    <row r="17" spans="1:39" x14ac:dyDescent="0.25">
      <c r="A17" s="114"/>
      <c r="B17" s="135" t="s">
        <v>156</v>
      </c>
      <c r="C17" s="116">
        <f t="shared" si="0"/>
        <v>1</v>
      </c>
      <c r="D17" s="117">
        <v>7500</v>
      </c>
      <c r="E17" s="118">
        <f t="shared" si="1"/>
        <v>7500</v>
      </c>
      <c r="F17" s="119" t="s">
        <v>39</v>
      </c>
      <c r="G17" s="136"/>
      <c r="H17" s="86" t="str">
        <f t="shared" si="2"/>
        <v/>
      </c>
      <c r="I17" s="137">
        <v>1</v>
      </c>
      <c r="J17" s="122">
        <f t="shared" si="3"/>
        <v>7500</v>
      </c>
      <c r="K17" s="123"/>
      <c r="L17" s="122" t="str">
        <f t="shared" si="4"/>
        <v/>
      </c>
      <c r="M17" s="123"/>
      <c r="N17" s="122" t="str">
        <f t="shared" si="5"/>
        <v/>
      </c>
      <c r="O17" s="124"/>
      <c r="P17" s="122" t="str">
        <f t="shared" si="5"/>
        <v/>
      </c>
      <c r="Q17" s="138"/>
      <c r="R17" s="126" t="str">
        <f t="shared" si="6"/>
        <v/>
      </c>
      <c r="S17" s="127"/>
      <c r="T17" s="139" t="str">
        <f t="shared" si="11"/>
        <v/>
      </c>
      <c r="U17" s="140" t="str">
        <f t="shared" si="7"/>
        <v/>
      </c>
      <c r="V17" s="140" t="str">
        <f t="shared" si="12"/>
        <v/>
      </c>
      <c r="W17" s="141" t="str">
        <f t="shared" si="13"/>
        <v/>
      </c>
      <c r="X17" s="131" t="str">
        <f t="shared" si="14"/>
        <v/>
      </c>
      <c r="Y17" s="139">
        <f t="shared" si="8"/>
        <v>7500</v>
      </c>
      <c r="Z17" s="140" t="str">
        <f t="shared" si="9"/>
        <v/>
      </c>
      <c r="AA17" s="140" t="str">
        <f t="shared" si="10"/>
        <v/>
      </c>
      <c r="AB17" s="141" t="str">
        <f t="shared" si="15"/>
        <v/>
      </c>
      <c r="AF17" s="153"/>
      <c r="AG17" s="154"/>
      <c r="AH17" s="154"/>
      <c r="AI17" s="154"/>
      <c r="AJ17" s="154"/>
      <c r="AK17" s="154"/>
      <c r="AL17" s="155"/>
    </row>
    <row r="18" spans="1:39" x14ac:dyDescent="0.25">
      <c r="A18" s="114"/>
      <c r="B18" s="135" t="s">
        <v>157</v>
      </c>
      <c r="C18" s="116">
        <f t="shared" si="0"/>
        <v>27</v>
      </c>
      <c r="D18" s="117">
        <v>500</v>
      </c>
      <c r="E18" s="118">
        <f t="shared" si="1"/>
        <v>13500</v>
      </c>
      <c r="F18" s="119" t="s">
        <v>39</v>
      </c>
      <c r="G18" s="136"/>
      <c r="H18" s="86" t="str">
        <f t="shared" si="2"/>
        <v/>
      </c>
      <c r="I18" s="137">
        <v>27</v>
      </c>
      <c r="J18" s="122">
        <f t="shared" si="3"/>
        <v>13500</v>
      </c>
      <c r="K18" s="123"/>
      <c r="L18" s="122" t="str">
        <f t="shared" si="4"/>
        <v/>
      </c>
      <c r="M18" s="123"/>
      <c r="N18" s="122" t="str">
        <f t="shared" si="5"/>
        <v/>
      </c>
      <c r="O18" s="124"/>
      <c r="P18" s="122" t="str">
        <f t="shared" si="5"/>
        <v/>
      </c>
      <c r="Q18" s="138"/>
      <c r="R18" s="126" t="str">
        <f t="shared" si="6"/>
        <v/>
      </c>
      <c r="S18" s="127"/>
      <c r="T18" s="139" t="str">
        <f t="shared" si="11"/>
        <v/>
      </c>
      <c r="U18" s="140" t="str">
        <f t="shared" si="7"/>
        <v/>
      </c>
      <c r="V18" s="140" t="str">
        <f t="shared" si="12"/>
        <v/>
      </c>
      <c r="W18" s="141" t="str">
        <f t="shared" si="13"/>
        <v/>
      </c>
      <c r="X18" s="131" t="str">
        <f t="shared" si="14"/>
        <v/>
      </c>
      <c r="Y18" s="139">
        <f t="shared" si="8"/>
        <v>13500</v>
      </c>
      <c r="Z18" s="140" t="str">
        <f t="shared" si="9"/>
        <v/>
      </c>
      <c r="AA18" s="140" t="str">
        <f t="shared" si="10"/>
        <v/>
      </c>
      <c r="AB18" s="141" t="str">
        <f t="shared" si="15"/>
        <v/>
      </c>
      <c r="AF18" s="153"/>
      <c r="AG18" s="154"/>
      <c r="AH18" s="154"/>
      <c r="AI18" s="154"/>
      <c r="AJ18" s="154"/>
      <c r="AK18" s="154"/>
      <c r="AL18" s="155"/>
    </row>
    <row r="19" spans="1:39" x14ac:dyDescent="0.25">
      <c r="A19" s="114"/>
      <c r="B19" s="135" t="s">
        <v>158</v>
      </c>
      <c r="C19" s="116">
        <f t="shared" si="0"/>
        <v>1</v>
      </c>
      <c r="D19" s="117">
        <v>7500</v>
      </c>
      <c r="E19" s="118">
        <f t="shared" si="1"/>
        <v>7500</v>
      </c>
      <c r="F19" s="119" t="s">
        <v>39</v>
      </c>
      <c r="G19" s="136"/>
      <c r="H19" s="86" t="str">
        <f t="shared" si="2"/>
        <v/>
      </c>
      <c r="I19" s="137">
        <v>1</v>
      </c>
      <c r="J19" s="122">
        <f t="shared" si="3"/>
        <v>7500</v>
      </c>
      <c r="K19" s="123"/>
      <c r="L19" s="122" t="str">
        <f t="shared" si="4"/>
        <v/>
      </c>
      <c r="M19" s="123"/>
      <c r="N19" s="122" t="str">
        <f t="shared" si="5"/>
        <v/>
      </c>
      <c r="O19" s="124"/>
      <c r="P19" s="122" t="str">
        <f t="shared" si="5"/>
        <v/>
      </c>
      <c r="Q19" s="138"/>
      <c r="R19" s="126" t="str">
        <f t="shared" si="6"/>
        <v/>
      </c>
      <c r="S19" s="127"/>
      <c r="T19" s="139" t="str">
        <f t="shared" si="11"/>
        <v/>
      </c>
      <c r="U19" s="140" t="str">
        <f t="shared" si="7"/>
        <v/>
      </c>
      <c r="V19" s="140" t="str">
        <f t="shared" si="12"/>
        <v/>
      </c>
      <c r="W19" s="141" t="str">
        <f t="shared" si="13"/>
        <v/>
      </c>
      <c r="X19" s="131" t="str">
        <f t="shared" si="14"/>
        <v/>
      </c>
      <c r="Y19" s="139">
        <f t="shared" si="8"/>
        <v>7500</v>
      </c>
      <c r="Z19" s="140" t="str">
        <f t="shared" si="9"/>
        <v/>
      </c>
      <c r="AA19" s="140" t="str">
        <f t="shared" si="10"/>
        <v/>
      </c>
      <c r="AB19" s="141" t="str">
        <f t="shared" si="15"/>
        <v/>
      </c>
      <c r="AF19" s="156"/>
      <c r="AG19" s="157"/>
      <c r="AH19" s="157"/>
      <c r="AI19" s="157"/>
      <c r="AJ19" s="157"/>
      <c r="AK19" s="157"/>
      <c r="AL19" s="158"/>
    </row>
    <row r="20" spans="1:39" x14ac:dyDescent="0.25">
      <c r="A20" s="114"/>
      <c r="B20" s="135" t="s">
        <v>159</v>
      </c>
      <c r="C20" s="116">
        <f t="shared" si="0"/>
        <v>2</v>
      </c>
      <c r="D20" s="117">
        <v>600</v>
      </c>
      <c r="E20" s="118">
        <f t="shared" si="1"/>
        <v>1200</v>
      </c>
      <c r="F20" s="119" t="s">
        <v>39</v>
      </c>
      <c r="G20" s="136"/>
      <c r="H20" s="86" t="str">
        <f t="shared" si="2"/>
        <v/>
      </c>
      <c r="I20" s="137">
        <v>2</v>
      </c>
      <c r="J20" s="122">
        <f t="shared" si="3"/>
        <v>1200</v>
      </c>
      <c r="K20" s="123"/>
      <c r="L20" s="122" t="str">
        <f t="shared" si="4"/>
        <v/>
      </c>
      <c r="M20" s="123"/>
      <c r="N20" s="122" t="str">
        <f t="shared" si="5"/>
        <v/>
      </c>
      <c r="O20" s="124"/>
      <c r="P20" s="122" t="str">
        <f t="shared" si="5"/>
        <v/>
      </c>
      <c r="Q20" s="138"/>
      <c r="R20" s="126" t="str">
        <f t="shared" si="6"/>
        <v/>
      </c>
      <c r="S20" s="127"/>
      <c r="T20" s="139" t="str">
        <f t="shared" si="11"/>
        <v/>
      </c>
      <c r="U20" s="140" t="str">
        <f t="shared" si="7"/>
        <v/>
      </c>
      <c r="V20" s="140" t="str">
        <f t="shared" si="12"/>
        <v/>
      </c>
      <c r="W20" s="141" t="str">
        <f t="shared" si="13"/>
        <v/>
      </c>
      <c r="X20" s="131" t="str">
        <f t="shared" si="14"/>
        <v/>
      </c>
      <c r="Y20" s="139">
        <f t="shared" si="8"/>
        <v>1200</v>
      </c>
      <c r="Z20" s="140" t="str">
        <f t="shared" si="9"/>
        <v/>
      </c>
      <c r="AA20" s="140" t="str">
        <f t="shared" si="10"/>
        <v/>
      </c>
      <c r="AB20" s="141" t="str">
        <f t="shared" si="15"/>
        <v/>
      </c>
      <c r="AF20" s="156"/>
      <c r="AG20" s="157"/>
      <c r="AH20" s="157"/>
      <c r="AI20" s="157"/>
      <c r="AJ20" s="157"/>
      <c r="AK20" s="157"/>
      <c r="AL20" s="158"/>
    </row>
    <row r="21" spans="1:39" x14ac:dyDescent="0.25">
      <c r="A21" s="114"/>
      <c r="B21" s="135" t="s">
        <v>160</v>
      </c>
      <c r="C21" s="116">
        <f t="shared" si="0"/>
        <v>1</v>
      </c>
      <c r="D21" s="117">
        <v>800</v>
      </c>
      <c r="E21" s="118">
        <f t="shared" si="1"/>
        <v>800</v>
      </c>
      <c r="F21" s="119" t="s">
        <v>39</v>
      </c>
      <c r="G21" s="136"/>
      <c r="H21" s="86" t="str">
        <f t="shared" si="2"/>
        <v/>
      </c>
      <c r="I21" s="137">
        <v>1</v>
      </c>
      <c r="J21" s="122">
        <f t="shared" si="3"/>
        <v>800</v>
      </c>
      <c r="K21" s="123"/>
      <c r="L21" s="122" t="str">
        <f t="shared" si="4"/>
        <v/>
      </c>
      <c r="M21" s="123"/>
      <c r="N21" s="122" t="str">
        <f t="shared" si="5"/>
        <v/>
      </c>
      <c r="O21" s="124"/>
      <c r="P21" s="122" t="str">
        <f t="shared" si="5"/>
        <v/>
      </c>
      <c r="Q21" s="138"/>
      <c r="R21" s="126" t="str">
        <f t="shared" si="6"/>
        <v/>
      </c>
      <c r="S21" s="127"/>
      <c r="T21" s="139" t="str">
        <f t="shared" si="11"/>
        <v/>
      </c>
      <c r="U21" s="140" t="str">
        <f t="shared" si="7"/>
        <v/>
      </c>
      <c r="V21" s="140" t="str">
        <f t="shared" si="12"/>
        <v/>
      </c>
      <c r="W21" s="141" t="str">
        <f t="shared" si="13"/>
        <v/>
      </c>
      <c r="X21" s="131" t="str">
        <f t="shared" si="14"/>
        <v/>
      </c>
      <c r="Y21" s="139">
        <f t="shared" si="8"/>
        <v>800</v>
      </c>
      <c r="Z21" s="140" t="str">
        <f t="shared" si="9"/>
        <v/>
      </c>
      <c r="AA21" s="140" t="str">
        <f t="shared" si="10"/>
        <v/>
      </c>
      <c r="AB21" s="141" t="str">
        <f t="shared" si="15"/>
        <v/>
      </c>
      <c r="AF21" s="156"/>
      <c r="AG21" s="157"/>
      <c r="AH21" s="157"/>
      <c r="AI21" s="157"/>
      <c r="AJ21" s="157"/>
      <c r="AK21" s="157"/>
      <c r="AL21" s="158"/>
    </row>
    <row r="22" spans="1:39" x14ac:dyDescent="0.25">
      <c r="A22" s="114"/>
      <c r="B22" s="159" t="s">
        <v>161</v>
      </c>
      <c r="C22" s="116">
        <f t="shared" si="0"/>
        <v>1</v>
      </c>
      <c r="D22" s="117">
        <v>3000</v>
      </c>
      <c r="E22" s="118">
        <f t="shared" si="1"/>
        <v>3000</v>
      </c>
      <c r="F22" s="119" t="s">
        <v>39</v>
      </c>
      <c r="G22" s="136"/>
      <c r="H22" s="86" t="str">
        <f t="shared" si="2"/>
        <v/>
      </c>
      <c r="I22" s="137">
        <v>1</v>
      </c>
      <c r="J22" s="122">
        <f t="shared" si="3"/>
        <v>3000</v>
      </c>
      <c r="K22" s="123"/>
      <c r="L22" s="122" t="str">
        <f t="shared" si="4"/>
        <v/>
      </c>
      <c r="M22" s="123"/>
      <c r="N22" s="122" t="str">
        <f t="shared" si="5"/>
        <v/>
      </c>
      <c r="O22" s="124"/>
      <c r="P22" s="122" t="str">
        <f t="shared" si="5"/>
        <v/>
      </c>
      <c r="Q22" s="138"/>
      <c r="R22" s="126" t="str">
        <f t="shared" si="6"/>
        <v/>
      </c>
      <c r="S22" s="127"/>
      <c r="T22" s="139" t="str">
        <f t="shared" si="11"/>
        <v/>
      </c>
      <c r="U22" s="140" t="str">
        <f t="shared" si="7"/>
        <v/>
      </c>
      <c r="V22" s="140" t="str">
        <f t="shared" si="12"/>
        <v/>
      </c>
      <c r="W22" s="141" t="str">
        <f t="shared" si="13"/>
        <v/>
      </c>
      <c r="X22" s="131" t="str">
        <f t="shared" si="14"/>
        <v/>
      </c>
      <c r="Y22" s="139">
        <f t="shared" si="8"/>
        <v>3000</v>
      </c>
      <c r="Z22" s="140" t="str">
        <f t="shared" si="9"/>
        <v/>
      </c>
      <c r="AA22" s="140" t="str">
        <f t="shared" si="10"/>
        <v/>
      </c>
      <c r="AB22" s="141" t="str">
        <f t="shared" si="15"/>
        <v/>
      </c>
      <c r="AF22" s="153"/>
      <c r="AG22" s="154"/>
      <c r="AH22" s="154"/>
      <c r="AI22" s="154"/>
      <c r="AJ22" s="154"/>
      <c r="AK22" s="154"/>
      <c r="AL22" s="155"/>
    </row>
    <row r="23" spans="1:39" x14ac:dyDescent="0.25">
      <c r="A23" s="114"/>
      <c r="B23" s="159" t="s">
        <v>162</v>
      </c>
      <c r="C23" s="116">
        <f t="shared" si="0"/>
        <v>1</v>
      </c>
      <c r="D23" s="117">
        <v>2400</v>
      </c>
      <c r="E23" s="118">
        <f t="shared" si="1"/>
        <v>2400</v>
      </c>
      <c r="F23" s="119" t="s">
        <v>39</v>
      </c>
      <c r="G23" s="136"/>
      <c r="H23" s="86" t="str">
        <f t="shared" si="2"/>
        <v/>
      </c>
      <c r="I23" s="137">
        <v>1</v>
      </c>
      <c r="J23" s="122">
        <f t="shared" si="3"/>
        <v>2400</v>
      </c>
      <c r="K23" s="123"/>
      <c r="L23" s="122" t="str">
        <f t="shared" si="4"/>
        <v/>
      </c>
      <c r="M23" s="123"/>
      <c r="N23" s="122" t="str">
        <f t="shared" ref="N23:N38" si="16">IF(ISBLANK(M23),"",SUM(M23*$D23))</f>
        <v/>
      </c>
      <c r="O23" s="124"/>
      <c r="P23" s="122" t="str">
        <f t="shared" ref="P23:P86" si="17">IF(ISBLANK(O23),"",SUM(O23*$D23))</f>
        <v/>
      </c>
      <c r="Q23" s="138"/>
      <c r="R23" s="126" t="str">
        <f t="shared" si="6"/>
        <v/>
      </c>
      <c r="S23" s="127"/>
      <c r="T23" s="139" t="str">
        <f t="shared" si="11"/>
        <v/>
      </c>
      <c r="U23" s="140" t="str">
        <f t="shared" si="7"/>
        <v/>
      </c>
      <c r="V23" s="140" t="str">
        <f t="shared" si="12"/>
        <v/>
      </c>
      <c r="W23" s="141" t="str">
        <f t="shared" si="13"/>
        <v/>
      </c>
      <c r="X23" s="131" t="str">
        <f t="shared" si="14"/>
        <v/>
      </c>
      <c r="Y23" s="139">
        <f t="shared" si="8"/>
        <v>2400</v>
      </c>
      <c r="Z23" s="140" t="str">
        <f t="shared" si="9"/>
        <v/>
      </c>
      <c r="AA23" s="140" t="str">
        <f t="shared" si="10"/>
        <v/>
      </c>
      <c r="AB23" s="141" t="str">
        <f t="shared" si="15"/>
        <v/>
      </c>
      <c r="AK23" s="160"/>
      <c r="AL23" s="161"/>
    </row>
    <row r="24" spans="1:39" x14ac:dyDescent="0.25">
      <c r="A24" s="114"/>
      <c r="B24" s="159" t="s">
        <v>163</v>
      </c>
      <c r="C24" s="116">
        <f t="shared" si="0"/>
        <v>1</v>
      </c>
      <c r="D24" s="117">
        <v>800</v>
      </c>
      <c r="E24" s="118">
        <f t="shared" si="1"/>
        <v>800</v>
      </c>
      <c r="F24" s="119" t="s">
        <v>39</v>
      </c>
      <c r="G24" s="136"/>
      <c r="H24" s="86" t="str">
        <f t="shared" si="2"/>
        <v/>
      </c>
      <c r="I24" s="137">
        <v>1</v>
      </c>
      <c r="J24" s="122">
        <f t="shared" si="3"/>
        <v>800</v>
      </c>
      <c r="K24" s="123"/>
      <c r="L24" s="122" t="str">
        <f t="shared" si="4"/>
        <v/>
      </c>
      <c r="M24" s="123"/>
      <c r="N24" s="122" t="str">
        <f t="shared" si="16"/>
        <v/>
      </c>
      <c r="O24" s="124"/>
      <c r="P24" s="122" t="str">
        <f t="shared" si="17"/>
        <v/>
      </c>
      <c r="Q24" s="138"/>
      <c r="R24" s="126" t="str">
        <f t="shared" si="6"/>
        <v/>
      </c>
      <c r="S24" s="127"/>
      <c r="T24" s="139" t="str">
        <f t="shared" si="11"/>
        <v/>
      </c>
      <c r="U24" s="140" t="str">
        <f t="shared" si="7"/>
        <v/>
      </c>
      <c r="V24" s="140" t="str">
        <f t="shared" si="12"/>
        <v/>
      </c>
      <c r="W24" s="141" t="str">
        <f t="shared" si="13"/>
        <v/>
      </c>
      <c r="X24" s="131" t="str">
        <f t="shared" si="14"/>
        <v/>
      </c>
      <c r="Y24" s="139">
        <f t="shared" si="8"/>
        <v>800</v>
      </c>
      <c r="Z24" s="140" t="str">
        <f t="shared" si="9"/>
        <v/>
      </c>
      <c r="AA24" s="140" t="str">
        <f t="shared" si="10"/>
        <v/>
      </c>
      <c r="AB24" s="141" t="str">
        <f t="shared" si="15"/>
        <v/>
      </c>
      <c r="AK24" s="149"/>
      <c r="AL24" s="150"/>
    </row>
    <row r="25" spans="1:39" x14ac:dyDescent="0.25">
      <c r="A25" s="114"/>
      <c r="B25" s="159" t="s">
        <v>164</v>
      </c>
      <c r="C25" s="116">
        <f t="shared" si="0"/>
        <v>1</v>
      </c>
      <c r="D25" s="117">
        <v>500</v>
      </c>
      <c r="E25" s="118">
        <f t="shared" si="1"/>
        <v>500</v>
      </c>
      <c r="F25" s="119" t="s">
        <v>39</v>
      </c>
      <c r="G25" s="136"/>
      <c r="H25" s="86" t="str">
        <f t="shared" si="2"/>
        <v/>
      </c>
      <c r="I25" s="137">
        <v>1</v>
      </c>
      <c r="J25" s="122">
        <f t="shared" si="3"/>
        <v>500</v>
      </c>
      <c r="K25" s="123"/>
      <c r="L25" s="122" t="str">
        <f t="shared" si="4"/>
        <v/>
      </c>
      <c r="M25" s="123"/>
      <c r="N25" s="122" t="str">
        <f t="shared" si="16"/>
        <v/>
      </c>
      <c r="O25" s="124"/>
      <c r="P25" s="122" t="str">
        <f t="shared" si="17"/>
        <v/>
      </c>
      <c r="Q25" s="138"/>
      <c r="R25" s="126" t="str">
        <f t="shared" si="6"/>
        <v/>
      </c>
      <c r="S25" s="127"/>
      <c r="T25" s="139" t="str">
        <f t="shared" si="11"/>
        <v/>
      </c>
      <c r="U25" s="140" t="str">
        <f t="shared" si="7"/>
        <v/>
      </c>
      <c r="V25" s="140" t="str">
        <f t="shared" si="12"/>
        <v/>
      </c>
      <c r="W25" s="141" t="str">
        <f t="shared" si="13"/>
        <v/>
      </c>
      <c r="X25" s="131" t="str">
        <f t="shared" si="14"/>
        <v/>
      </c>
      <c r="Y25" s="139">
        <f t="shared" si="8"/>
        <v>500</v>
      </c>
      <c r="Z25" s="140" t="str">
        <f t="shared" si="9"/>
        <v/>
      </c>
      <c r="AA25" s="140" t="str">
        <f t="shared" si="10"/>
        <v/>
      </c>
      <c r="AB25" s="141" t="str">
        <f t="shared" si="15"/>
        <v/>
      </c>
    </row>
    <row r="26" spans="1:39" x14ac:dyDescent="0.25">
      <c r="A26" s="114"/>
      <c r="B26" s="159" t="s">
        <v>165</v>
      </c>
      <c r="C26" s="116">
        <f t="shared" si="0"/>
        <v>7</v>
      </c>
      <c r="D26" s="117">
        <v>400</v>
      </c>
      <c r="E26" s="118">
        <f t="shared" si="1"/>
        <v>2800</v>
      </c>
      <c r="F26" s="119" t="s">
        <v>39</v>
      </c>
      <c r="G26" s="136"/>
      <c r="H26" s="86" t="str">
        <f t="shared" si="2"/>
        <v/>
      </c>
      <c r="I26" s="137">
        <v>7</v>
      </c>
      <c r="J26" s="122">
        <f t="shared" si="3"/>
        <v>2800</v>
      </c>
      <c r="K26" s="123"/>
      <c r="L26" s="122" t="str">
        <f t="shared" si="4"/>
        <v/>
      </c>
      <c r="M26" s="123"/>
      <c r="N26" s="122" t="str">
        <f t="shared" si="16"/>
        <v/>
      </c>
      <c r="O26" s="124"/>
      <c r="P26" s="122" t="str">
        <f t="shared" si="17"/>
        <v/>
      </c>
      <c r="Q26" s="138"/>
      <c r="R26" s="126" t="str">
        <f t="shared" si="6"/>
        <v/>
      </c>
      <c r="S26" s="127"/>
      <c r="T26" s="139" t="str">
        <f t="shared" si="11"/>
        <v/>
      </c>
      <c r="U26" s="140" t="str">
        <f t="shared" si="7"/>
        <v/>
      </c>
      <c r="V26" s="140" t="str">
        <f t="shared" si="12"/>
        <v/>
      </c>
      <c r="W26" s="141" t="str">
        <f t="shared" si="13"/>
        <v/>
      </c>
      <c r="X26" s="131" t="str">
        <f t="shared" si="14"/>
        <v/>
      </c>
      <c r="Y26" s="139">
        <f t="shared" si="8"/>
        <v>2800</v>
      </c>
      <c r="Z26" s="140" t="str">
        <f t="shared" si="9"/>
        <v/>
      </c>
      <c r="AA26" s="140" t="str">
        <f t="shared" si="10"/>
        <v/>
      </c>
      <c r="AB26" s="141" t="str">
        <f t="shared" si="15"/>
        <v/>
      </c>
      <c r="AG26" s="149"/>
      <c r="AH26" s="149"/>
      <c r="AI26" s="149"/>
      <c r="AJ26" s="149"/>
      <c r="AK26" s="149"/>
      <c r="AL26" s="150"/>
    </row>
    <row r="27" spans="1:39" x14ac:dyDescent="0.25">
      <c r="A27" s="114"/>
      <c r="B27" s="162" t="s">
        <v>166</v>
      </c>
      <c r="C27" s="116">
        <f t="shared" si="0"/>
        <v>2</v>
      </c>
      <c r="D27" s="117">
        <v>250</v>
      </c>
      <c r="E27" s="118">
        <f t="shared" si="1"/>
        <v>500</v>
      </c>
      <c r="F27" s="119" t="s">
        <v>39</v>
      </c>
      <c r="G27" s="136"/>
      <c r="H27" s="86" t="str">
        <f t="shared" si="2"/>
        <v/>
      </c>
      <c r="I27" s="137">
        <v>2</v>
      </c>
      <c r="J27" s="122">
        <f t="shared" si="3"/>
        <v>500</v>
      </c>
      <c r="K27" s="123"/>
      <c r="L27" s="122" t="str">
        <f t="shared" si="4"/>
        <v/>
      </c>
      <c r="M27" s="123"/>
      <c r="N27" s="122" t="str">
        <f t="shared" si="16"/>
        <v/>
      </c>
      <c r="O27" s="124"/>
      <c r="P27" s="122" t="str">
        <f t="shared" si="17"/>
        <v/>
      </c>
      <c r="Q27" s="138"/>
      <c r="R27" s="126" t="str">
        <f t="shared" si="6"/>
        <v/>
      </c>
      <c r="S27" s="127"/>
      <c r="T27" s="139" t="str">
        <f t="shared" si="11"/>
        <v/>
      </c>
      <c r="U27" s="140" t="str">
        <f t="shared" si="7"/>
        <v/>
      </c>
      <c r="V27" s="140" t="str">
        <f t="shared" si="12"/>
        <v/>
      </c>
      <c r="W27" s="141" t="str">
        <f t="shared" si="13"/>
        <v/>
      </c>
      <c r="X27" s="131" t="str">
        <f t="shared" si="14"/>
        <v/>
      </c>
      <c r="Y27" s="139">
        <f t="shared" si="8"/>
        <v>500</v>
      </c>
      <c r="Z27" s="140" t="str">
        <f t="shared" si="9"/>
        <v/>
      </c>
      <c r="AA27" s="140" t="str">
        <f t="shared" si="10"/>
        <v/>
      </c>
      <c r="AB27" s="141" t="str">
        <f t="shared" si="15"/>
        <v/>
      </c>
      <c r="AG27" s="149"/>
      <c r="AH27" s="149"/>
      <c r="AI27" s="149"/>
      <c r="AJ27" s="149"/>
      <c r="AK27" s="149"/>
      <c r="AL27" s="150"/>
    </row>
    <row r="28" spans="1:39" x14ac:dyDescent="0.25">
      <c r="A28" s="114"/>
      <c r="B28" s="135" t="s">
        <v>167</v>
      </c>
      <c r="C28" s="116">
        <f t="shared" si="0"/>
        <v>6</v>
      </c>
      <c r="D28" s="117">
        <v>50</v>
      </c>
      <c r="E28" s="118">
        <f t="shared" si="1"/>
        <v>300</v>
      </c>
      <c r="F28" s="119" t="s">
        <v>39</v>
      </c>
      <c r="G28" s="136"/>
      <c r="H28" s="86" t="str">
        <f t="shared" si="2"/>
        <v/>
      </c>
      <c r="I28" s="137">
        <v>6</v>
      </c>
      <c r="J28" s="122">
        <f t="shared" si="3"/>
        <v>300</v>
      </c>
      <c r="K28" s="123"/>
      <c r="L28" s="122" t="str">
        <f t="shared" si="4"/>
        <v/>
      </c>
      <c r="M28" s="123"/>
      <c r="N28" s="122" t="str">
        <f t="shared" si="16"/>
        <v/>
      </c>
      <c r="O28" s="124"/>
      <c r="P28" s="122" t="str">
        <f t="shared" si="17"/>
        <v/>
      </c>
      <c r="Q28" s="138"/>
      <c r="R28" s="126" t="str">
        <f t="shared" si="6"/>
        <v/>
      </c>
      <c r="S28" s="127"/>
      <c r="T28" s="139" t="str">
        <f t="shared" si="11"/>
        <v/>
      </c>
      <c r="U28" s="140" t="str">
        <f t="shared" si="7"/>
        <v/>
      </c>
      <c r="V28" s="140" t="str">
        <f t="shared" si="12"/>
        <v/>
      </c>
      <c r="W28" s="141" t="str">
        <f t="shared" si="13"/>
        <v/>
      </c>
      <c r="X28" s="131" t="str">
        <f t="shared" si="14"/>
        <v/>
      </c>
      <c r="Y28" s="139">
        <f t="shared" si="8"/>
        <v>300</v>
      </c>
      <c r="Z28" s="140" t="str">
        <f t="shared" si="9"/>
        <v/>
      </c>
      <c r="AA28" s="140" t="str">
        <f t="shared" si="10"/>
        <v/>
      </c>
      <c r="AB28" s="141" t="str">
        <f t="shared" si="15"/>
        <v/>
      </c>
      <c r="AG28" s="149"/>
      <c r="AH28" s="149"/>
      <c r="AI28" s="149"/>
      <c r="AJ28" s="149"/>
      <c r="AK28" s="149"/>
      <c r="AL28" s="150"/>
      <c r="AM28" s="163"/>
    </row>
    <row r="29" spans="1:39" x14ac:dyDescent="0.25">
      <c r="A29" s="114"/>
      <c r="B29" s="135" t="s">
        <v>168</v>
      </c>
      <c r="C29" s="116">
        <f t="shared" si="0"/>
        <v>3</v>
      </c>
      <c r="D29" s="117">
        <v>100</v>
      </c>
      <c r="E29" s="118">
        <f t="shared" si="1"/>
        <v>300</v>
      </c>
      <c r="F29" s="119" t="s">
        <v>39</v>
      </c>
      <c r="G29" s="136"/>
      <c r="H29" s="86" t="str">
        <f t="shared" si="2"/>
        <v/>
      </c>
      <c r="I29" s="137">
        <v>3</v>
      </c>
      <c r="J29" s="122">
        <f t="shared" si="3"/>
        <v>300</v>
      </c>
      <c r="K29" s="123"/>
      <c r="L29" s="122" t="str">
        <f t="shared" si="4"/>
        <v/>
      </c>
      <c r="M29" s="123"/>
      <c r="N29" s="122" t="str">
        <f t="shared" si="16"/>
        <v/>
      </c>
      <c r="O29" s="124"/>
      <c r="P29" s="122" t="str">
        <f t="shared" si="17"/>
        <v/>
      </c>
      <c r="Q29" s="138"/>
      <c r="R29" s="126" t="str">
        <f t="shared" si="6"/>
        <v/>
      </c>
      <c r="S29" s="127"/>
      <c r="T29" s="139" t="str">
        <f t="shared" si="11"/>
        <v/>
      </c>
      <c r="U29" s="140" t="str">
        <f t="shared" si="7"/>
        <v/>
      </c>
      <c r="V29" s="140" t="str">
        <f t="shared" si="12"/>
        <v/>
      </c>
      <c r="W29" s="141" t="str">
        <f t="shared" si="13"/>
        <v/>
      </c>
      <c r="X29" s="131" t="str">
        <f t="shared" si="14"/>
        <v/>
      </c>
      <c r="Y29" s="139">
        <f t="shared" si="8"/>
        <v>300</v>
      </c>
      <c r="Z29" s="140" t="str">
        <f t="shared" si="9"/>
        <v/>
      </c>
      <c r="AA29" s="140" t="str">
        <f t="shared" si="10"/>
        <v/>
      </c>
      <c r="AB29" s="141" t="str">
        <f t="shared" si="15"/>
        <v/>
      </c>
      <c r="AF29" s="153"/>
      <c r="AG29" s="154"/>
      <c r="AH29" s="154"/>
      <c r="AI29" s="154"/>
      <c r="AJ29" s="154"/>
      <c r="AK29" s="154"/>
      <c r="AL29" s="155"/>
      <c r="AM29" s="163"/>
    </row>
    <row r="30" spans="1:39" x14ac:dyDescent="0.25">
      <c r="A30" s="114"/>
      <c r="B30" s="135" t="s">
        <v>169</v>
      </c>
      <c r="C30" s="116">
        <f t="shared" si="0"/>
        <v>22</v>
      </c>
      <c r="D30" s="117">
        <v>100</v>
      </c>
      <c r="E30" s="118">
        <f t="shared" si="1"/>
        <v>2200</v>
      </c>
      <c r="F30" s="119" t="s">
        <v>39</v>
      </c>
      <c r="G30" s="136"/>
      <c r="H30" s="86" t="str">
        <f t="shared" si="2"/>
        <v/>
      </c>
      <c r="I30" s="137">
        <v>22</v>
      </c>
      <c r="J30" s="122">
        <f t="shared" si="3"/>
        <v>2200</v>
      </c>
      <c r="K30" s="123"/>
      <c r="L30" s="122" t="str">
        <f t="shared" si="4"/>
        <v/>
      </c>
      <c r="M30" s="123"/>
      <c r="N30" s="122" t="str">
        <f t="shared" si="16"/>
        <v/>
      </c>
      <c r="O30" s="124"/>
      <c r="P30" s="122" t="str">
        <f t="shared" si="17"/>
        <v/>
      </c>
      <c r="Q30" s="138"/>
      <c r="R30" s="126" t="str">
        <f t="shared" si="6"/>
        <v/>
      </c>
      <c r="S30" s="127"/>
      <c r="T30" s="139" t="str">
        <f t="shared" si="11"/>
        <v/>
      </c>
      <c r="U30" s="140" t="str">
        <f t="shared" si="7"/>
        <v/>
      </c>
      <c r="V30" s="140" t="str">
        <f t="shared" si="12"/>
        <v/>
      </c>
      <c r="W30" s="141" t="str">
        <f t="shared" si="13"/>
        <v/>
      </c>
      <c r="X30" s="131" t="str">
        <f t="shared" si="14"/>
        <v/>
      </c>
      <c r="Y30" s="139">
        <f t="shared" si="8"/>
        <v>2200</v>
      </c>
      <c r="Z30" s="140" t="str">
        <f t="shared" si="9"/>
        <v/>
      </c>
      <c r="AA30" s="140" t="str">
        <f t="shared" si="10"/>
        <v/>
      </c>
      <c r="AB30" s="141" t="str">
        <f t="shared" si="15"/>
        <v/>
      </c>
      <c r="AF30" s="153"/>
      <c r="AG30" s="154"/>
      <c r="AH30" s="154"/>
      <c r="AI30" s="154"/>
      <c r="AJ30" s="154"/>
      <c r="AK30" s="154"/>
      <c r="AL30" s="155"/>
      <c r="AM30" s="164"/>
    </row>
    <row r="31" spans="1:39" x14ac:dyDescent="0.25">
      <c r="A31" s="114"/>
      <c r="B31" s="152" t="s">
        <v>170</v>
      </c>
      <c r="C31" s="116">
        <f t="shared" si="0"/>
        <v>3</v>
      </c>
      <c r="D31" s="117">
        <v>100</v>
      </c>
      <c r="E31" s="118">
        <f t="shared" si="1"/>
        <v>300</v>
      </c>
      <c r="F31" s="119" t="s">
        <v>39</v>
      </c>
      <c r="G31" s="136"/>
      <c r="H31" s="86" t="str">
        <f t="shared" si="2"/>
        <v/>
      </c>
      <c r="I31" s="137">
        <v>3</v>
      </c>
      <c r="J31" s="122">
        <f t="shared" si="3"/>
        <v>300</v>
      </c>
      <c r="K31" s="123"/>
      <c r="L31" s="122" t="str">
        <f t="shared" si="4"/>
        <v/>
      </c>
      <c r="M31" s="123"/>
      <c r="N31" s="122" t="str">
        <f t="shared" si="16"/>
        <v/>
      </c>
      <c r="O31" s="124"/>
      <c r="P31" s="122" t="str">
        <f t="shared" si="17"/>
        <v/>
      </c>
      <c r="Q31" s="138"/>
      <c r="R31" s="126" t="str">
        <f t="shared" si="6"/>
        <v/>
      </c>
      <c r="S31" s="127"/>
      <c r="T31" s="139" t="str">
        <f t="shared" si="11"/>
        <v/>
      </c>
      <c r="U31" s="140" t="str">
        <f t="shared" si="7"/>
        <v/>
      </c>
      <c r="V31" s="140" t="str">
        <f t="shared" si="12"/>
        <v/>
      </c>
      <c r="W31" s="141" t="str">
        <f t="shared" si="13"/>
        <v/>
      </c>
      <c r="X31" s="131" t="str">
        <f t="shared" si="14"/>
        <v/>
      </c>
      <c r="Y31" s="139">
        <f t="shared" si="8"/>
        <v>300</v>
      </c>
      <c r="Z31" s="140" t="str">
        <f t="shared" si="9"/>
        <v/>
      </c>
      <c r="AA31" s="140" t="str">
        <f t="shared" si="10"/>
        <v/>
      </c>
      <c r="AB31" s="141" t="str">
        <f t="shared" si="15"/>
        <v/>
      </c>
      <c r="AF31" s="153"/>
      <c r="AG31" s="154"/>
      <c r="AH31" s="154"/>
      <c r="AI31" s="154"/>
      <c r="AJ31" s="154"/>
      <c r="AK31" s="154"/>
      <c r="AL31" s="155"/>
      <c r="AM31" s="163"/>
    </row>
    <row r="32" spans="1:39" x14ac:dyDescent="0.25">
      <c r="A32" s="114"/>
      <c r="B32" s="152" t="s">
        <v>171</v>
      </c>
      <c r="C32" s="116">
        <f t="shared" si="0"/>
        <v>3</v>
      </c>
      <c r="D32" s="117">
        <v>200</v>
      </c>
      <c r="E32" s="118">
        <f t="shared" si="1"/>
        <v>600</v>
      </c>
      <c r="F32" s="119" t="s">
        <v>39</v>
      </c>
      <c r="G32" s="136"/>
      <c r="H32" s="86" t="str">
        <f t="shared" si="2"/>
        <v/>
      </c>
      <c r="I32" s="137">
        <v>3</v>
      </c>
      <c r="J32" s="122">
        <f t="shared" si="3"/>
        <v>600</v>
      </c>
      <c r="K32" s="123"/>
      <c r="L32" s="122" t="str">
        <f t="shared" si="4"/>
        <v/>
      </c>
      <c r="M32" s="123"/>
      <c r="N32" s="122" t="str">
        <f t="shared" si="16"/>
        <v/>
      </c>
      <c r="O32" s="124"/>
      <c r="P32" s="122" t="str">
        <f t="shared" si="17"/>
        <v/>
      </c>
      <c r="Q32" s="138"/>
      <c r="R32" s="126" t="str">
        <f t="shared" si="6"/>
        <v/>
      </c>
      <c r="S32" s="127"/>
      <c r="T32" s="139" t="str">
        <f t="shared" si="11"/>
        <v/>
      </c>
      <c r="U32" s="140" t="str">
        <f t="shared" si="7"/>
        <v/>
      </c>
      <c r="V32" s="140" t="str">
        <f t="shared" si="12"/>
        <v/>
      </c>
      <c r="W32" s="141" t="str">
        <f t="shared" si="13"/>
        <v/>
      </c>
      <c r="X32" s="131" t="str">
        <f t="shared" si="14"/>
        <v/>
      </c>
      <c r="Y32" s="139">
        <f t="shared" si="8"/>
        <v>600</v>
      </c>
      <c r="Z32" s="140" t="str">
        <f t="shared" si="9"/>
        <v/>
      </c>
      <c r="AA32" s="140" t="str">
        <f t="shared" si="10"/>
        <v/>
      </c>
      <c r="AB32" s="141" t="str">
        <f t="shared" si="15"/>
        <v/>
      </c>
      <c r="AF32" s="153"/>
      <c r="AG32" s="154"/>
      <c r="AH32" s="154"/>
      <c r="AI32" s="154"/>
      <c r="AJ32" s="154"/>
      <c r="AK32" s="154"/>
      <c r="AL32" s="155"/>
      <c r="AM32" s="163"/>
    </row>
    <row r="33" spans="1:39" x14ac:dyDescent="0.25">
      <c r="A33" s="114"/>
      <c r="B33" s="135" t="s">
        <v>172</v>
      </c>
      <c r="C33" s="116">
        <f t="shared" si="0"/>
        <v>126</v>
      </c>
      <c r="D33" s="117">
        <v>230</v>
      </c>
      <c r="E33" s="118">
        <f t="shared" si="1"/>
        <v>28980</v>
      </c>
      <c r="F33" s="119" t="s">
        <v>39</v>
      </c>
      <c r="G33" s="136"/>
      <c r="H33" s="86" t="str">
        <f t="shared" si="2"/>
        <v/>
      </c>
      <c r="I33" s="137">
        <v>126</v>
      </c>
      <c r="J33" s="122">
        <f t="shared" si="3"/>
        <v>28980</v>
      </c>
      <c r="K33" s="123"/>
      <c r="L33" s="122" t="str">
        <f t="shared" si="4"/>
        <v/>
      </c>
      <c r="M33" s="123"/>
      <c r="N33" s="122" t="str">
        <f t="shared" si="16"/>
        <v/>
      </c>
      <c r="O33" s="124"/>
      <c r="P33" s="122" t="str">
        <f t="shared" si="17"/>
        <v/>
      </c>
      <c r="Q33" s="138"/>
      <c r="R33" s="126" t="str">
        <f t="shared" si="6"/>
        <v/>
      </c>
      <c r="S33" s="127"/>
      <c r="T33" s="139" t="str">
        <f t="shared" si="11"/>
        <v/>
      </c>
      <c r="U33" s="140" t="str">
        <f t="shared" si="7"/>
        <v/>
      </c>
      <c r="V33" s="140" t="str">
        <f t="shared" si="12"/>
        <v/>
      </c>
      <c r="W33" s="141" t="str">
        <f t="shared" si="13"/>
        <v/>
      </c>
      <c r="X33" s="131" t="str">
        <f t="shared" si="14"/>
        <v/>
      </c>
      <c r="Y33" s="139">
        <f t="shared" si="8"/>
        <v>28980</v>
      </c>
      <c r="Z33" s="140" t="str">
        <f t="shared" si="9"/>
        <v/>
      </c>
      <c r="AA33" s="140" t="str">
        <f t="shared" si="10"/>
        <v/>
      </c>
      <c r="AB33" s="141" t="str">
        <f t="shared" si="15"/>
        <v/>
      </c>
      <c r="AF33" s="153"/>
      <c r="AG33" s="154"/>
      <c r="AH33" s="154"/>
      <c r="AI33" s="154"/>
      <c r="AJ33" s="154"/>
      <c r="AK33" s="154"/>
      <c r="AL33" s="155"/>
    </row>
    <row r="34" spans="1:39" x14ac:dyDescent="0.25">
      <c r="A34" s="114"/>
      <c r="B34" s="135" t="s">
        <v>173</v>
      </c>
      <c r="C34" s="116">
        <f t="shared" si="0"/>
        <v>10</v>
      </c>
      <c r="D34" s="117">
        <v>230</v>
      </c>
      <c r="E34" s="118">
        <f t="shared" si="1"/>
        <v>2300</v>
      </c>
      <c r="F34" s="119" t="s">
        <v>39</v>
      </c>
      <c r="G34" s="136"/>
      <c r="H34" s="86" t="str">
        <f t="shared" si="2"/>
        <v/>
      </c>
      <c r="I34" s="137">
        <v>10</v>
      </c>
      <c r="J34" s="122">
        <f t="shared" si="3"/>
        <v>2300</v>
      </c>
      <c r="K34" s="123"/>
      <c r="L34" s="122" t="str">
        <f t="shared" si="4"/>
        <v/>
      </c>
      <c r="M34" s="123"/>
      <c r="N34" s="122" t="str">
        <f t="shared" si="16"/>
        <v/>
      </c>
      <c r="O34" s="124"/>
      <c r="P34" s="122" t="str">
        <f t="shared" si="17"/>
        <v/>
      </c>
      <c r="Q34" s="138"/>
      <c r="R34" s="126" t="str">
        <f t="shared" si="6"/>
        <v/>
      </c>
      <c r="S34" s="127"/>
      <c r="T34" s="139" t="str">
        <f t="shared" si="11"/>
        <v/>
      </c>
      <c r="U34" s="140" t="str">
        <f t="shared" si="7"/>
        <v/>
      </c>
      <c r="V34" s="140" t="str">
        <f t="shared" si="12"/>
        <v/>
      </c>
      <c r="W34" s="141" t="str">
        <f t="shared" si="13"/>
        <v/>
      </c>
      <c r="X34" s="131" t="str">
        <f t="shared" si="14"/>
        <v/>
      </c>
      <c r="Y34" s="139">
        <f t="shared" si="8"/>
        <v>2300</v>
      </c>
      <c r="Z34" s="140" t="str">
        <f t="shared" si="9"/>
        <v/>
      </c>
      <c r="AA34" s="140" t="str">
        <f t="shared" si="10"/>
        <v/>
      </c>
      <c r="AB34" s="141" t="str">
        <f t="shared" si="15"/>
        <v/>
      </c>
      <c r="AF34" s="153"/>
      <c r="AG34" s="154"/>
      <c r="AH34" s="154"/>
      <c r="AI34" s="154"/>
      <c r="AJ34" s="154"/>
      <c r="AK34" s="154"/>
      <c r="AL34" s="155"/>
    </row>
    <row r="35" spans="1:39" x14ac:dyDescent="0.25">
      <c r="A35" s="114"/>
      <c r="B35" s="135" t="s">
        <v>174</v>
      </c>
      <c r="C35" s="116">
        <f t="shared" si="0"/>
        <v>107</v>
      </c>
      <c r="D35" s="117">
        <v>400</v>
      </c>
      <c r="E35" s="118">
        <f t="shared" si="1"/>
        <v>42800</v>
      </c>
      <c r="F35" s="119" t="s">
        <v>39</v>
      </c>
      <c r="G35" s="136"/>
      <c r="H35" s="86" t="str">
        <f t="shared" si="2"/>
        <v/>
      </c>
      <c r="I35" s="137">
        <v>107</v>
      </c>
      <c r="J35" s="122">
        <f t="shared" si="3"/>
        <v>42800</v>
      </c>
      <c r="K35" s="123"/>
      <c r="L35" s="122" t="str">
        <f t="shared" si="4"/>
        <v/>
      </c>
      <c r="M35" s="123"/>
      <c r="N35" s="122" t="str">
        <f t="shared" si="16"/>
        <v/>
      </c>
      <c r="O35" s="124"/>
      <c r="P35" s="122" t="str">
        <f t="shared" si="17"/>
        <v/>
      </c>
      <c r="Q35" s="138"/>
      <c r="R35" s="126" t="str">
        <f t="shared" si="6"/>
        <v/>
      </c>
      <c r="S35" s="127"/>
      <c r="T35" s="139" t="str">
        <f t="shared" si="11"/>
        <v/>
      </c>
      <c r="U35" s="140" t="str">
        <f t="shared" si="7"/>
        <v/>
      </c>
      <c r="V35" s="140" t="str">
        <f t="shared" si="12"/>
        <v/>
      </c>
      <c r="W35" s="141" t="str">
        <f t="shared" si="13"/>
        <v/>
      </c>
      <c r="X35" s="131" t="str">
        <f t="shared" si="14"/>
        <v/>
      </c>
      <c r="Y35" s="139">
        <f t="shared" si="8"/>
        <v>42800</v>
      </c>
      <c r="Z35" s="140" t="str">
        <f t="shared" si="9"/>
        <v/>
      </c>
      <c r="AA35" s="140" t="str">
        <f t="shared" si="10"/>
        <v/>
      </c>
      <c r="AB35" s="141" t="str">
        <f t="shared" si="15"/>
        <v/>
      </c>
      <c r="AF35" s="153"/>
      <c r="AG35" s="154"/>
      <c r="AH35" s="154"/>
      <c r="AI35" s="154"/>
      <c r="AJ35" s="154"/>
      <c r="AK35" s="154"/>
      <c r="AL35" s="155"/>
    </row>
    <row r="36" spans="1:39" x14ac:dyDescent="0.25">
      <c r="A36" s="114"/>
      <c r="B36" s="135" t="s">
        <v>175</v>
      </c>
      <c r="C36" s="116">
        <f t="shared" si="0"/>
        <v>6</v>
      </c>
      <c r="D36" s="117">
        <v>400</v>
      </c>
      <c r="E36" s="118">
        <f t="shared" si="1"/>
        <v>2400</v>
      </c>
      <c r="F36" s="119" t="s">
        <v>39</v>
      </c>
      <c r="G36" s="136"/>
      <c r="H36" s="86" t="str">
        <f t="shared" si="2"/>
        <v/>
      </c>
      <c r="I36" s="137">
        <v>6</v>
      </c>
      <c r="J36" s="122">
        <f t="shared" si="3"/>
        <v>2400</v>
      </c>
      <c r="K36" s="123"/>
      <c r="L36" s="122" t="str">
        <f t="shared" si="4"/>
        <v/>
      </c>
      <c r="M36" s="123"/>
      <c r="N36" s="122" t="str">
        <f t="shared" si="16"/>
        <v/>
      </c>
      <c r="O36" s="124"/>
      <c r="P36" s="122" t="str">
        <f t="shared" si="17"/>
        <v/>
      </c>
      <c r="Q36" s="138"/>
      <c r="R36" s="126" t="str">
        <f t="shared" si="6"/>
        <v/>
      </c>
      <c r="S36" s="127"/>
      <c r="T36" s="139" t="str">
        <f t="shared" si="11"/>
        <v/>
      </c>
      <c r="U36" s="140" t="str">
        <f t="shared" si="7"/>
        <v/>
      </c>
      <c r="V36" s="140" t="str">
        <f t="shared" si="12"/>
        <v/>
      </c>
      <c r="W36" s="141" t="str">
        <f t="shared" si="13"/>
        <v/>
      </c>
      <c r="X36" s="131" t="str">
        <f t="shared" si="14"/>
        <v/>
      </c>
      <c r="Y36" s="139">
        <f t="shared" si="8"/>
        <v>2400</v>
      </c>
      <c r="Z36" s="140" t="str">
        <f t="shared" si="9"/>
        <v/>
      </c>
      <c r="AA36" s="140" t="str">
        <f t="shared" si="10"/>
        <v/>
      </c>
      <c r="AB36" s="141" t="str">
        <f t="shared" si="15"/>
        <v/>
      </c>
      <c r="AF36" s="156"/>
      <c r="AG36" s="157"/>
      <c r="AH36" s="157"/>
      <c r="AI36" s="157"/>
      <c r="AJ36" s="157"/>
      <c r="AK36" s="157"/>
      <c r="AL36" s="158"/>
    </row>
    <row r="37" spans="1:39" x14ac:dyDescent="0.25">
      <c r="A37" s="114"/>
      <c r="B37" s="135" t="s">
        <v>176</v>
      </c>
      <c r="C37" s="116">
        <f t="shared" si="0"/>
        <v>6</v>
      </c>
      <c r="D37" s="117">
        <v>400</v>
      </c>
      <c r="E37" s="118">
        <f t="shared" si="1"/>
        <v>2400</v>
      </c>
      <c r="F37" s="119" t="s">
        <v>39</v>
      </c>
      <c r="G37" s="136"/>
      <c r="H37" s="86" t="str">
        <f t="shared" si="2"/>
        <v/>
      </c>
      <c r="I37" s="137">
        <v>6</v>
      </c>
      <c r="J37" s="122">
        <f t="shared" si="3"/>
        <v>2400</v>
      </c>
      <c r="K37" s="123"/>
      <c r="L37" s="122" t="str">
        <f t="shared" si="4"/>
        <v/>
      </c>
      <c r="M37" s="123"/>
      <c r="N37" s="122" t="str">
        <f t="shared" si="16"/>
        <v/>
      </c>
      <c r="O37" s="124"/>
      <c r="P37" s="122" t="str">
        <f t="shared" si="17"/>
        <v/>
      </c>
      <c r="Q37" s="138"/>
      <c r="R37" s="126" t="str">
        <f t="shared" si="6"/>
        <v/>
      </c>
      <c r="S37" s="127"/>
      <c r="T37" s="139" t="str">
        <f t="shared" si="11"/>
        <v/>
      </c>
      <c r="U37" s="140" t="str">
        <f t="shared" si="7"/>
        <v/>
      </c>
      <c r="V37" s="140" t="str">
        <f t="shared" si="12"/>
        <v/>
      </c>
      <c r="W37" s="141" t="str">
        <f t="shared" si="13"/>
        <v/>
      </c>
      <c r="X37" s="131" t="str">
        <f t="shared" si="14"/>
        <v/>
      </c>
      <c r="Y37" s="139">
        <f t="shared" si="8"/>
        <v>2400</v>
      </c>
      <c r="Z37" s="140" t="str">
        <f t="shared" si="9"/>
        <v/>
      </c>
      <c r="AA37" s="140" t="str">
        <f t="shared" si="10"/>
        <v/>
      </c>
      <c r="AB37" s="141" t="str">
        <f t="shared" si="15"/>
        <v/>
      </c>
      <c r="AF37" s="153"/>
      <c r="AG37" s="154"/>
      <c r="AH37" s="154"/>
      <c r="AI37" s="154"/>
      <c r="AJ37" s="154"/>
      <c r="AK37" s="154"/>
      <c r="AL37" s="155"/>
    </row>
    <row r="38" spans="1:39" x14ac:dyDescent="0.25">
      <c r="A38" s="114"/>
      <c r="B38" s="159" t="s">
        <v>177</v>
      </c>
      <c r="C38" s="116">
        <f t="shared" si="0"/>
        <v>11</v>
      </c>
      <c r="D38" s="117">
        <v>600</v>
      </c>
      <c r="E38" s="118">
        <f t="shared" si="1"/>
        <v>6600</v>
      </c>
      <c r="F38" s="119" t="s">
        <v>39</v>
      </c>
      <c r="G38" s="136"/>
      <c r="H38" s="86" t="str">
        <f t="shared" si="2"/>
        <v/>
      </c>
      <c r="I38" s="137">
        <v>11</v>
      </c>
      <c r="J38" s="122">
        <f t="shared" si="3"/>
        <v>6600</v>
      </c>
      <c r="K38" s="123"/>
      <c r="L38" s="122" t="str">
        <f t="shared" si="4"/>
        <v/>
      </c>
      <c r="M38" s="123"/>
      <c r="N38" s="122" t="str">
        <f t="shared" si="16"/>
        <v/>
      </c>
      <c r="O38" s="124"/>
      <c r="P38" s="122" t="str">
        <f t="shared" si="17"/>
        <v/>
      </c>
      <c r="Q38" s="138"/>
      <c r="R38" s="126" t="str">
        <f t="shared" si="6"/>
        <v/>
      </c>
      <c r="S38" s="127"/>
      <c r="T38" s="139" t="str">
        <f t="shared" si="11"/>
        <v/>
      </c>
      <c r="U38" s="140" t="str">
        <f t="shared" si="7"/>
        <v/>
      </c>
      <c r="V38" s="140" t="str">
        <f t="shared" si="12"/>
        <v/>
      </c>
      <c r="W38" s="141" t="str">
        <f t="shared" si="13"/>
        <v/>
      </c>
      <c r="X38" s="131" t="str">
        <f t="shared" si="14"/>
        <v/>
      </c>
      <c r="Y38" s="139">
        <f t="shared" si="8"/>
        <v>6600</v>
      </c>
      <c r="Z38" s="140" t="str">
        <f t="shared" si="9"/>
        <v/>
      </c>
      <c r="AA38" s="140" t="str">
        <f t="shared" si="10"/>
        <v/>
      </c>
      <c r="AB38" s="141" t="str">
        <f t="shared" si="15"/>
        <v/>
      </c>
      <c r="AF38" s="153"/>
      <c r="AG38" s="154"/>
      <c r="AH38" s="154"/>
      <c r="AI38" s="154"/>
      <c r="AJ38" s="154"/>
      <c r="AK38" s="154"/>
      <c r="AL38" s="155"/>
    </row>
    <row r="39" spans="1:39" x14ac:dyDescent="0.25">
      <c r="A39" s="114"/>
      <c r="B39" s="159" t="s">
        <v>178</v>
      </c>
      <c r="C39" s="116">
        <f t="shared" si="0"/>
        <v>10</v>
      </c>
      <c r="D39" s="117">
        <v>600</v>
      </c>
      <c r="E39" s="118">
        <f t="shared" si="1"/>
        <v>6000</v>
      </c>
      <c r="F39" s="119" t="s">
        <v>39</v>
      </c>
      <c r="G39" s="136"/>
      <c r="H39" s="86" t="str">
        <f t="shared" si="2"/>
        <v/>
      </c>
      <c r="I39" s="137">
        <v>10</v>
      </c>
      <c r="J39" s="122">
        <f t="shared" si="3"/>
        <v>6000</v>
      </c>
      <c r="K39" s="123"/>
      <c r="L39" s="122" t="str">
        <f t="shared" si="4"/>
        <v/>
      </c>
      <c r="M39" s="123"/>
      <c r="N39" s="122" t="str">
        <f t="shared" ref="N39:N86" si="18">IF(ISBLANK(M39),"",SUM(M39*$D39))</f>
        <v/>
      </c>
      <c r="O39" s="124"/>
      <c r="P39" s="122" t="str">
        <f t="shared" si="17"/>
        <v/>
      </c>
      <c r="Q39" s="138"/>
      <c r="R39" s="126" t="str">
        <f t="shared" si="6"/>
        <v/>
      </c>
      <c r="S39" s="127"/>
      <c r="T39" s="139" t="str">
        <f t="shared" si="11"/>
        <v/>
      </c>
      <c r="U39" s="140" t="str">
        <f t="shared" si="7"/>
        <v/>
      </c>
      <c r="V39" s="140" t="str">
        <f t="shared" si="12"/>
        <v/>
      </c>
      <c r="W39" s="141" t="str">
        <f t="shared" si="13"/>
        <v/>
      </c>
      <c r="X39" s="131" t="str">
        <f t="shared" si="14"/>
        <v/>
      </c>
      <c r="Y39" s="139">
        <f t="shared" si="8"/>
        <v>6000</v>
      </c>
      <c r="Z39" s="140" t="str">
        <f t="shared" si="9"/>
        <v/>
      </c>
      <c r="AA39" s="140" t="str">
        <f t="shared" si="10"/>
        <v/>
      </c>
      <c r="AB39" s="141" t="str">
        <f t="shared" si="15"/>
        <v/>
      </c>
      <c r="AK39" s="160"/>
      <c r="AL39" s="161"/>
    </row>
    <row r="40" spans="1:39" x14ac:dyDescent="0.25">
      <c r="A40" s="114"/>
      <c r="B40" s="159" t="s">
        <v>179</v>
      </c>
      <c r="C40" s="116">
        <f t="shared" si="0"/>
        <v>128</v>
      </c>
      <c r="D40" s="117">
        <v>80</v>
      </c>
      <c r="E40" s="118">
        <f t="shared" si="1"/>
        <v>10240</v>
      </c>
      <c r="F40" s="119" t="s">
        <v>39</v>
      </c>
      <c r="G40" s="136"/>
      <c r="H40" s="86" t="str">
        <f t="shared" si="2"/>
        <v/>
      </c>
      <c r="I40" s="137">
        <v>128</v>
      </c>
      <c r="J40" s="122">
        <f t="shared" si="3"/>
        <v>10240</v>
      </c>
      <c r="K40" s="123"/>
      <c r="L40" s="122" t="str">
        <f t="shared" si="4"/>
        <v/>
      </c>
      <c r="M40" s="123"/>
      <c r="N40" s="122" t="str">
        <f t="shared" si="18"/>
        <v/>
      </c>
      <c r="O40" s="124"/>
      <c r="P40" s="122" t="str">
        <f t="shared" si="17"/>
        <v/>
      </c>
      <c r="Q40" s="138"/>
      <c r="R40" s="126" t="str">
        <f t="shared" si="6"/>
        <v/>
      </c>
      <c r="S40" s="127"/>
      <c r="T40" s="139" t="str">
        <f t="shared" si="11"/>
        <v/>
      </c>
      <c r="U40" s="140" t="str">
        <f t="shared" si="7"/>
        <v/>
      </c>
      <c r="V40" s="140" t="str">
        <f t="shared" si="12"/>
        <v/>
      </c>
      <c r="W40" s="141" t="str">
        <f t="shared" si="13"/>
        <v/>
      </c>
      <c r="X40" s="131" t="str">
        <f t="shared" si="14"/>
        <v/>
      </c>
      <c r="Y40" s="139">
        <f t="shared" si="8"/>
        <v>10240</v>
      </c>
      <c r="Z40" s="140" t="str">
        <f t="shared" si="9"/>
        <v/>
      </c>
      <c r="AA40" s="140" t="str">
        <f t="shared" si="10"/>
        <v/>
      </c>
      <c r="AB40" s="141" t="str">
        <f t="shared" si="15"/>
        <v/>
      </c>
      <c r="AK40" s="149"/>
      <c r="AL40" s="150"/>
    </row>
    <row r="41" spans="1:39" x14ac:dyDescent="0.25">
      <c r="A41" s="114"/>
      <c r="B41" s="159" t="s">
        <v>180</v>
      </c>
      <c r="C41" s="116">
        <f t="shared" si="0"/>
        <v>80</v>
      </c>
      <c r="D41" s="117">
        <v>250</v>
      </c>
      <c r="E41" s="118">
        <f t="shared" si="1"/>
        <v>20000</v>
      </c>
      <c r="F41" s="119" t="s">
        <v>39</v>
      </c>
      <c r="G41" s="136"/>
      <c r="H41" s="86" t="str">
        <f t="shared" si="2"/>
        <v/>
      </c>
      <c r="I41" s="137">
        <v>80</v>
      </c>
      <c r="J41" s="122">
        <f t="shared" si="3"/>
        <v>20000</v>
      </c>
      <c r="K41" s="123"/>
      <c r="L41" s="122" t="str">
        <f t="shared" si="4"/>
        <v/>
      </c>
      <c r="M41" s="123"/>
      <c r="N41" s="122" t="str">
        <f t="shared" si="18"/>
        <v/>
      </c>
      <c r="O41" s="124"/>
      <c r="P41" s="122" t="str">
        <f t="shared" si="17"/>
        <v/>
      </c>
      <c r="Q41" s="138"/>
      <c r="R41" s="126" t="str">
        <f t="shared" si="6"/>
        <v/>
      </c>
      <c r="S41" s="127"/>
      <c r="T41" s="139" t="str">
        <f t="shared" si="11"/>
        <v/>
      </c>
      <c r="U41" s="140" t="str">
        <f t="shared" si="7"/>
        <v/>
      </c>
      <c r="V41" s="140" t="str">
        <f t="shared" si="12"/>
        <v/>
      </c>
      <c r="W41" s="141" t="str">
        <f t="shared" si="13"/>
        <v/>
      </c>
      <c r="X41" s="131" t="str">
        <f t="shared" si="14"/>
        <v/>
      </c>
      <c r="Y41" s="139">
        <f t="shared" si="8"/>
        <v>20000</v>
      </c>
      <c r="Z41" s="140" t="str">
        <f t="shared" si="9"/>
        <v/>
      </c>
      <c r="AA41" s="140" t="str">
        <f t="shared" si="10"/>
        <v/>
      </c>
      <c r="AB41" s="141" t="str">
        <f t="shared" si="15"/>
        <v/>
      </c>
    </row>
    <row r="42" spans="1:39" x14ac:dyDescent="0.25">
      <c r="A42" s="114"/>
      <c r="B42" s="159" t="s">
        <v>181</v>
      </c>
      <c r="C42" s="116">
        <f t="shared" si="0"/>
        <v>2</v>
      </c>
      <c r="D42" s="117">
        <v>250</v>
      </c>
      <c r="E42" s="118">
        <f t="shared" si="1"/>
        <v>500</v>
      </c>
      <c r="F42" s="119" t="s">
        <v>39</v>
      </c>
      <c r="G42" s="136"/>
      <c r="H42" s="86" t="str">
        <f t="shared" si="2"/>
        <v/>
      </c>
      <c r="I42" s="137">
        <v>2</v>
      </c>
      <c r="J42" s="122">
        <f t="shared" si="3"/>
        <v>500</v>
      </c>
      <c r="K42" s="123"/>
      <c r="L42" s="122" t="str">
        <f t="shared" si="4"/>
        <v/>
      </c>
      <c r="M42" s="123"/>
      <c r="N42" s="122" t="str">
        <f t="shared" si="18"/>
        <v/>
      </c>
      <c r="O42" s="124"/>
      <c r="P42" s="122" t="str">
        <f t="shared" si="17"/>
        <v/>
      </c>
      <c r="Q42" s="138"/>
      <c r="R42" s="126" t="str">
        <f t="shared" si="6"/>
        <v/>
      </c>
      <c r="S42" s="127"/>
      <c r="T42" s="139" t="str">
        <f t="shared" si="11"/>
        <v/>
      </c>
      <c r="U42" s="140" t="str">
        <f t="shared" si="7"/>
        <v/>
      </c>
      <c r="V42" s="140" t="str">
        <f t="shared" si="12"/>
        <v/>
      </c>
      <c r="W42" s="141" t="str">
        <f t="shared" si="13"/>
        <v/>
      </c>
      <c r="X42" s="131" t="str">
        <f t="shared" si="14"/>
        <v/>
      </c>
      <c r="Y42" s="139">
        <f t="shared" si="8"/>
        <v>500</v>
      </c>
      <c r="Z42" s="140" t="str">
        <f t="shared" si="9"/>
        <v/>
      </c>
      <c r="AA42" s="140" t="str">
        <f t="shared" si="10"/>
        <v/>
      </c>
      <c r="AB42" s="141" t="str">
        <f t="shared" si="15"/>
        <v/>
      </c>
      <c r="AG42" s="149"/>
      <c r="AH42" s="149"/>
      <c r="AI42" s="149"/>
      <c r="AJ42" s="149"/>
      <c r="AK42" s="149"/>
      <c r="AL42" s="150"/>
    </row>
    <row r="43" spans="1:39" x14ac:dyDescent="0.25">
      <c r="A43" s="114"/>
      <c r="B43" s="162" t="s">
        <v>182</v>
      </c>
      <c r="C43" s="116">
        <f t="shared" si="0"/>
        <v>52</v>
      </c>
      <c r="D43" s="117">
        <v>170</v>
      </c>
      <c r="E43" s="118">
        <f t="shared" si="1"/>
        <v>8840</v>
      </c>
      <c r="F43" s="119" t="s">
        <v>39</v>
      </c>
      <c r="G43" s="136"/>
      <c r="H43" s="86" t="str">
        <f t="shared" si="2"/>
        <v/>
      </c>
      <c r="I43" s="137">
        <v>52</v>
      </c>
      <c r="J43" s="122">
        <f t="shared" si="3"/>
        <v>8840</v>
      </c>
      <c r="K43" s="123"/>
      <c r="L43" s="122" t="str">
        <f t="shared" si="4"/>
        <v/>
      </c>
      <c r="M43" s="123"/>
      <c r="N43" s="122" t="str">
        <f t="shared" si="18"/>
        <v/>
      </c>
      <c r="O43" s="124"/>
      <c r="P43" s="122" t="str">
        <f t="shared" si="17"/>
        <v/>
      </c>
      <c r="Q43" s="138"/>
      <c r="R43" s="126" t="str">
        <f t="shared" si="6"/>
        <v/>
      </c>
      <c r="S43" s="127"/>
      <c r="T43" s="139" t="str">
        <f t="shared" si="11"/>
        <v/>
      </c>
      <c r="U43" s="140" t="str">
        <f t="shared" si="7"/>
        <v/>
      </c>
      <c r="V43" s="140" t="str">
        <f t="shared" si="12"/>
        <v/>
      </c>
      <c r="W43" s="141" t="str">
        <f t="shared" si="13"/>
        <v/>
      </c>
      <c r="X43" s="131" t="str">
        <f t="shared" si="14"/>
        <v/>
      </c>
      <c r="Y43" s="139">
        <f t="shared" si="8"/>
        <v>8840</v>
      </c>
      <c r="Z43" s="140" t="str">
        <f t="shared" si="9"/>
        <v/>
      </c>
      <c r="AA43" s="140" t="str">
        <f t="shared" si="10"/>
        <v/>
      </c>
      <c r="AB43" s="141" t="str">
        <f t="shared" si="15"/>
        <v/>
      </c>
      <c r="AG43" s="149"/>
      <c r="AH43" s="149"/>
      <c r="AI43" s="149"/>
      <c r="AJ43" s="149"/>
      <c r="AK43" s="149"/>
      <c r="AL43" s="150"/>
    </row>
    <row r="44" spans="1:39" x14ac:dyDescent="0.25">
      <c r="A44" s="114"/>
      <c r="B44" s="159" t="s">
        <v>183</v>
      </c>
      <c r="C44" s="116">
        <f t="shared" si="0"/>
        <v>2</v>
      </c>
      <c r="D44" s="117">
        <v>170</v>
      </c>
      <c r="E44" s="118">
        <f t="shared" si="1"/>
        <v>340</v>
      </c>
      <c r="F44" s="119" t="s">
        <v>39</v>
      </c>
      <c r="G44" s="136"/>
      <c r="H44" s="86" t="str">
        <f t="shared" si="2"/>
        <v/>
      </c>
      <c r="I44" s="137">
        <v>2</v>
      </c>
      <c r="J44" s="122">
        <f t="shared" si="3"/>
        <v>340</v>
      </c>
      <c r="K44" s="123"/>
      <c r="L44" s="122" t="str">
        <f t="shared" si="4"/>
        <v/>
      </c>
      <c r="M44" s="123"/>
      <c r="N44" s="122" t="str">
        <f t="shared" si="18"/>
        <v/>
      </c>
      <c r="O44" s="124"/>
      <c r="P44" s="122" t="str">
        <f t="shared" si="17"/>
        <v/>
      </c>
      <c r="Q44" s="138"/>
      <c r="R44" s="126" t="str">
        <f t="shared" si="6"/>
        <v/>
      </c>
      <c r="S44" s="127"/>
      <c r="T44" s="139" t="str">
        <f t="shared" si="11"/>
        <v/>
      </c>
      <c r="U44" s="140" t="str">
        <f t="shared" si="7"/>
        <v/>
      </c>
      <c r="V44" s="140" t="str">
        <f t="shared" si="12"/>
        <v/>
      </c>
      <c r="W44" s="141" t="str">
        <f t="shared" si="13"/>
        <v/>
      </c>
      <c r="X44" s="131" t="str">
        <f t="shared" si="14"/>
        <v/>
      </c>
      <c r="Y44" s="139">
        <f t="shared" si="8"/>
        <v>340</v>
      </c>
      <c r="Z44" s="140" t="str">
        <f t="shared" si="9"/>
        <v/>
      </c>
      <c r="AA44" s="140" t="str">
        <f t="shared" si="10"/>
        <v/>
      </c>
      <c r="AB44" s="141" t="str">
        <f t="shared" si="15"/>
        <v/>
      </c>
      <c r="AG44" s="149"/>
      <c r="AH44" s="149"/>
      <c r="AI44" s="149"/>
      <c r="AJ44" s="149"/>
      <c r="AK44" s="149"/>
      <c r="AL44" s="150"/>
      <c r="AM44" s="164"/>
    </row>
    <row r="45" spans="1:39" x14ac:dyDescent="0.25">
      <c r="A45" s="114"/>
      <c r="B45" s="159" t="s">
        <v>184</v>
      </c>
      <c r="C45" s="116">
        <f t="shared" si="0"/>
        <v>11</v>
      </c>
      <c r="D45" s="117">
        <v>170</v>
      </c>
      <c r="E45" s="118">
        <f t="shared" si="1"/>
        <v>1870</v>
      </c>
      <c r="F45" s="119" t="s">
        <v>39</v>
      </c>
      <c r="G45" s="136"/>
      <c r="H45" s="86" t="str">
        <f t="shared" si="2"/>
        <v/>
      </c>
      <c r="I45" s="137">
        <v>11</v>
      </c>
      <c r="J45" s="122">
        <f t="shared" si="3"/>
        <v>1870</v>
      </c>
      <c r="K45" s="123"/>
      <c r="L45" s="122" t="str">
        <f t="shared" si="4"/>
        <v/>
      </c>
      <c r="M45" s="123"/>
      <c r="N45" s="122" t="str">
        <f t="shared" si="18"/>
        <v/>
      </c>
      <c r="O45" s="124"/>
      <c r="P45" s="122" t="str">
        <f t="shared" si="17"/>
        <v/>
      </c>
      <c r="Q45" s="138"/>
      <c r="R45" s="126" t="str">
        <f t="shared" si="6"/>
        <v/>
      </c>
      <c r="S45" s="127"/>
      <c r="T45" s="139" t="str">
        <f t="shared" si="11"/>
        <v/>
      </c>
      <c r="U45" s="140" t="str">
        <f t="shared" si="7"/>
        <v/>
      </c>
      <c r="V45" s="140" t="str">
        <f t="shared" si="12"/>
        <v/>
      </c>
      <c r="W45" s="141" t="str">
        <f t="shared" si="13"/>
        <v/>
      </c>
      <c r="X45" s="131" t="str">
        <f t="shared" si="14"/>
        <v/>
      </c>
      <c r="Y45" s="139">
        <f t="shared" si="8"/>
        <v>1870</v>
      </c>
      <c r="Z45" s="140" t="str">
        <f t="shared" si="9"/>
        <v/>
      </c>
      <c r="AA45" s="140" t="str">
        <f t="shared" si="10"/>
        <v/>
      </c>
      <c r="AB45" s="141" t="str">
        <f t="shared" si="15"/>
        <v/>
      </c>
      <c r="AF45" s="153"/>
      <c r="AG45" s="154"/>
      <c r="AH45" s="154"/>
      <c r="AI45" s="154"/>
      <c r="AJ45" s="154"/>
      <c r="AK45" s="154"/>
      <c r="AL45" s="155"/>
      <c r="AM45" s="163"/>
    </row>
    <row r="46" spans="1:39" x14ac:dyDescent="0.25">
      <c r="A46" s="114"/>
      <c r="B46" s="159" t="s">
        <v>185</v>
      </c>
      <c r="C46" s="116">
        <f t="shared" si="0"/>
        <v>6</v>
      </c>
      <c r="D46" s="117">
        <v>500</v>
      </c>
      <c r="E46" s="118">
        <f t="shared" si="1"/>
        <v>3000</v>
      </c>
      <c r="F46" s="119" t="s">
        <v>39</v>
      </c>
      <c r="G46" s="136"/>
      <c r="H46" s="86" t="str">
        <f t="shared" si="2"/>
        <v/>
      </c>
      <c r="I46" s="137">
        <v>6</v>
      </c>
      <c r="J46" s="122">
        <f t="shared" si="3"/>
        <v>3000</v>
      </c>
      <c r="K46" s="123"/>
      <c r="L46" s="122" t="str">
        <f t="shared" si="4"/>
        <v/>
      </c>
      <c r="M46" s="123"/>
      <c r="N46" s="122" t="str">
        <f t="shared" si="18"/>
        <v/>
      </c>
      <c r="O46" s="124"/>
      <c r="P46" s="122" t="str">
        <f t="shared" si="17"/>
        <v/>
      </c>
      <c r="Q46" s="138"/>
      <c r="R46" s="126" t="str">
        <f t="shared" si="6"/>
        <v/>
      </c>
      <c r="S46" s="127"/>
      <c r="T46" s="139" t="str">
        <f t="shared" si="11"/>
        <v/>
      </c>
      <c r="U46" s="140" t="str">
        <f t="shared" si="7"/>
        <v/>
      </c>
      <c r="V46" s="140" t="str">
        <f t="shared" si="12"/>
        <v/>
      </c>
      <c r="W46" s="141" t="str">
        <f t="shared" si="13"/>
        <v/>
      </c>
      <c r="X46" s="131" t="str">
        <f t="shared" si="14"/>
        <v/>
      </c>
      <c r="Y46" s="139">
        <f t="shared" si="8"/>
        <v>3000</v>
      </c>
      <c r="Z46" s="140" t="str">
        <f t="shared" si="9"/>
        <v/>
      </c>
      <c r="AA46" s="140" t="str">
        <f t="shared" si="10"/>
        <v/>
      </c>
      <c r="AB46" s="141" t="str">
        <f t="shared" si="15"/>
        <v/>
      </c>
      <c r="AF46" s="153"/>
      <c r="AG46" s="154"/>
      <c r="AH46" s="154"/>
      <c r="AI46" s="154"/>
      <c r="AJ46" s="154"/>
      <c r="AK46" s="154"/>
      <c r="AL46" s="155"/>
      <c r="AM46" s="164"/>
    </row>
    <row r="47" spans="1:39" x14ac:dyDescent="0.25">
      <c r="A47" s="114"/>
      <c r="B47" s="159" t="s">
        <v>186</v>
      </c>
      <c r="C47" s="116">
        <f t="shared" si="0"/>
        <v>32</v>
      </c>
      <c r="D47" s="117">
        <v>100</v>
      </c>
      <c r="E47" s="118">
        <f t="shared" si="1"/>
        <v>3200</v>
      </c>
      <c r="F47" s="119" t="s">
        <v>39</v>
      </c>
      <c r="G47" s="136"/>
      <c r="H47" s="86" t="str">
        <f t="shared" si="2"/>
        <v/>
      </c>
      <c r="I47" s="137">
        <v>32</v>
      </c>
      <c r="J47" s="122">
        <f t="shared" si="3"/>
        <v>3200</v>
      </c>
      <c r="K47" s="123"/>
      <c r="L47" s="122" t="str">
        <f t="shared" si="4"/>
        <v/>
      </c>
      <c r="M47" s="123"/>
      <c r="N47" s="122" t="str">
        <f t="shared" si="18"/>
        <v/>
      </c>
      <c r="O47" s="124"/>
      <c r="P47" s="122" t="str">
        <f t="shared" si="17"/>
        <v/>
      </c>
      <c r="Q47" s="138"/>
      <c r="R47" s="126" t="str">
        <f t="shared" si="6"/>
        <v/>
      </c>
      <c r="S47" s="127"/>
      <c r="T47" s="139" t="str">
        <f t="shared" si="11"/>
        <v/>
      </c>
      <c r="U47" s="140" t="str">
        <f t="shared" si="7"/>
        <v/>
      </c>
      <c r="V47" s="140" t="str">
        <f t="shared" si="12"/>
        <v/>
      </c>
      <c r="W47" s="141" t="str">
        <f t="shared" si="13"/>
        <v/>
      </c>
      <c r="X47" s="131" t="str">
        <f t="shared" si="14"/>
        <v/>
      </c>
      <c r="Y47" s="139">
        <f t="shared" si="8"/>
        <v>3200</v>
      </c>
      <c r="Z47" s="140" t="str">
        <f t="shared" si="9"/>
        <v/>
      </c>
      <c r="AA47" s="140" t="str">
        <f t="shared" si="10"/>
        <v/>
      </c>
      <c r="AB47" s="141" t="str">
        <f t="shared" si="15"/>
        <v/>
      </c>
      <c r="AF47" s="153"/>
      <c r="AG47" s="154"/>
      <c r="AH47" s="154"/>
      <c r="AI47" s="154"/>
      <c r="AJ47" s="154"/>
      <c r="AK47" s="154"/>
      <c r="AL47" s="155"/>
      <c r="AM47" s="164"/>
    </row>
    <row r="48" spans="1:39" x14ac:dyDescent="0.25">
      <c r="A48" s="114"/>
      <c r="B48" s="159" t="s">
        <v>187</v>
      </c>
      <c r="C48" s="116">
        <f t="shared" si="0"/>
        <v>24</v>
      </c>
      <c r="D48" s="117">
        <v>100</v>
      </c>
      <c r="E48" s="118">
        <f t="shared" si="1"/>
        <v>2400</v>
      </c>
      <c r="F48" s="119" t="s">
        <v>39</v>
      </c>
      <c r="G48" s="136"/>
      <c r="H48" s="86" t="str">
        <f t="shared" si="2"/>
        <v/>
      </c>
      <c r="I48" s="137">
        <v>24</v>
      </c>
      <c r="J48" s="122">
        <f t="shared" si="3"/>
        <v>2400</v>
      </c>
      <c r="K48" s="123"/>
      <c r="L48" s="122" t="str">
        <f t="shared" si="4"/>
        <v/>
      </c>
      <c r="M48" s="123"/>
      <c r="N48" s="122" t="str">
        <f t="shared" si="18"/>
        <v/>
      </c>
      <c r="O48" s="124"/>
      <c r="P48" s="122" t="str">
        <f t="shared" si="17"/>
        <v/>
      </c>
      <c r="Q48" s="138"/>
      <c r="R48" s="126" t="str">
        <f t="shared" si="6"/>
        <v/>
      </c>
      <c r="S48" s="127"/>
      <c r="T48" s="139" t="str">
        <f t="shared" si="11"/>
        <v/>
      </c>
      <c r="U48" s="140" t="str">
        <f t="shared" si="7"/>
        <v/>
      </c>
      <c r="V48" s="140" t="str">
        <f t="shared" si="12"/>
        <v/>
      </c>
      <c r="W48" s="141" t="str">
        <f t="shared" si="13"/>
        <v/>
      </c>
      <c r="X48" s="131" t="str">
        <f t="shared" si="14"/>
        <v/>
      </c>
      <c r="Y48" s="139">
        <f t="shared" si="8"/>
        <v>2400</v>
      </c>
      <c r="Z48" s="140" t="str">
        <f t="shared" si="9"/>
        <v/>
      </c>
      <c r="AA48" s="140" t="str">
        <f t="shared" si="10"/>
        <v/>
      </c>
      <c r="AB48" s="141" t="str">
        <f t="shared" si="15"/>
        <v/>
      </c>
      <c r="AF48" s="153"/>
      <c r="AG48" s="154"/>
      <c r="AH48" s="154"/>
      <c r="AI48" s="154"/>
      <c r="AJ48" s="154"/>
      <c r="AK48" s="154"/>
      <c r="AL48" s="155"/>
      <c r="AM48" s="163"/>
    </row>
    <row r="49" spans="1:39" x14ac:dyDescent="0.25">
      <c r="A49" s="114"/>
      <c r="B49" s="162" t="s">
        <v>188</v>
      </c>
      <c r="C49" s="116">
        <f t="shared" si="0"/>
        <v>121</v>
      </c>
      <c r="D49" s="117">
        <v>80</v>
      </c>
      <c r="E49" s="118">
        <f t="shared" si="1"/>
        <v>9680</v>
      </c>
      <c r="F49" s="119" t="s">
        <v>39</v>
      </c>
      <c r="G49" s="136"/>
      <c r="H49" s="86" t="str">
        <f t="shared" si="2"/>
        <v/>
      </c>
      <c r="I49" s="137">
        <v>121</v>
      </c>
      <c r="J49" s="122">
        <f t="shared" si="3"/>
        <v>9680</v>
      </c>
      <c r="K49" s="123"/>
      <c r="L49" s="122" t="str">
        <f t="shared" si="4"/>
        <v/>
      </c>
      <c r="M49" s="123"/>
      <c r="N49" s="122" t="str">
        <f t="shared" si="18"/>
        <v/>
      </c>
      <c r="O49" s="124"/>
      <c r="P49" s="122" t="str">
        <f t="shared" si="17"/>
        <v/>
      </c>
      <c r="Q49" s="138"/>
      <c r="R49" s="126" t="str">
        <f t="shared" si="6"/>
        <v/>
      </c>
      <c r="S49" s="127"/>
      <c r="T49" s="139" t="str">
        <f t="shared" si="11"/>
        <v/>
      </c>
      <c r="U49" s="140" t="str">
        <f t="shared" si="7"/>
        <v/>
      </c>
      <c r="V49" s="140" t="str">
        <f t="shared" si="12"/>
        <v/>
      </c>
      <c r="W49" s="141" t="str">
        <f t="shared" si="13"/>
        <v/>
      </c>
      <c r="X49" s="131" t="str">
        <f t="shared" si="14"/>
        <v/>
      </c>
      <c r="Y49" s="139">
        <f t="shared" si="8"/>
        <v>9680</v>
      </c>
      <c r="Z49" s="140" t="str">
        <f t="shared" si="9"/>
        <v/>
      </c>
      <c r="AA49" s="140" t="str">
        <f t="shared" si="10"/>
        <v/>
      </c>
      <c r="AB49" s="141" t="str">
        <f t="shared" si="15"/>
        <v/>
      </c>
      <c r="AF49" s="153"/>
      <c r="AG49" s="154"/>
      <c r="AH49" s="154"/>
      <c r="AI49" s="154"/>
      <c r="AJ49" s="154"/>
      <c r="AK49" s="154"/>
      <c r="AL49" s="155"/>
    </row>
    <row r="50" spans="1:39" x14ac:dyDescent="0.25">
      <c r="A50" s="114"/>
      <c r="B50" s="159" t="s">
        <v>189</v>
      </c>
      <c r="C50" s="116">
        <f t="shared" si="0"/>
        <v>8</v>
      </c>
      <c r="D50" s="117">
        <v>300</v>
      </c>
      <c r="E50" s="118">
        <f t="shared" si="1"/>
        <v>2400</v>
      </c>
      <c r="F50" s="119" t="s">
        <v>39</v>
      </c>
      <c r="G50" s="136"/>
      <c r="H50" s="86" t="str">
        <f t="shared" si="2"/>
        <v/>
      </c>
      <c r="I50" s="137">
        <v>8</v>
      </c>
      <c r="J50" s="122">
        <f t="shared" si="3"/>
        <v>2400</v>
      </c>
      <c r="K50" s="123"/>
      <c r="L50" s="122" t="str">
        <f t="shared" si="4"/>
        <v/>
      </c>
      <c r="M50" s="123"/>
      <c r="N50" s="122" t="str">
        <f t="shared" si="18"/>
        <v/>
      </c>
      <c r="O50" s="124"/>
      <c r="P50" s="122" t="str">
        <f t="shared" si="17"/>
        <v/>
      </c>
      <c r="Q50" s="138"/>
      <c r="R50" s="126" t="str">
        <f t="shared" si="6"/>
        <v/>
      </c>
      <c r="S50" s="127"/>
      <c r="T50" s="139" t="str">
        <f t="shared" si="11"/>
        <v/>
      </c>
      <c r="U50" s="140" t="str">
        <f t="shared" si="7"/>
        <v/>
      </c>
      <c r="V50" s="140" t="str">
        <f t="shared" si="12"/>
        <v/>
      </c>
      <c r="W50" s="141" t="str">
        <f t="shared" si="13"/>
        <v/>
      </c>
      <c r="X50" s="131" t="str">
        <f t="shared" si="14"/>
        <v/>
      </c>
      <c r="Y50" s="139">
        <f t="shared" si="8"/>
        <v>2400</v>
      </c>
      <c r="Z50" s="140" t="str">
        <f t="shared" si="9"/>
        <v/>
      </c>
      <c r="AA50" s="140" t="str">
        <f t="shared" si="10"/>
        <v/>
      </c>
      <c r="AB50" s="141" t="str">
        <f t="shared" si="15"/>
        <v/>
      </c>
      <c r="AF50" s="153"/>
      <c r="AG50" s="154"/>
      <c r="AH50" s="154"/>
      <c r="AI50" s="154"/>
      <c r="AJ50" s="154"/>
      <c r="AK50" s="154"/>
      <c r="AL50" s="155"/>
    </row>
    <row r="51" spans="1:39" x14ac:dyDescent="0.25">
      <c r="A51" s="114"/>
      <c r="B51" s="159" t="s">
        <v>190</v>
      </c>
      <c r="C51" s="116">
        <f t="shared" si="0"/>
        <v>15</v>
      </c>
      <c r="D51" s="117">
        <v>300</v>
      </c>
      <c r="E51" s="118">
        <f t="shared" si="1"/>
        <v>4500</v>
      </c>
      <c r="F51" s="119" t="s">
        <v>39</v>
      </c>
      <c r="G51" s="136"/>
      <c r="H51" s="86" t="str">
        <f t="shared" si="2"/>
        <v/>
      </c>
      <c r="I51" s="137">
        <v>15</v>
      </c>
      <c r="J51" s="122">
        <f t="shared" si="3"/>
        <v>4500</v>
      </c>
      <c r="K51" s="123"/>
      <c r="L51" s="122" t="str">
        <f t="shared" si="4"/>
        <v/>
      </c>
      <c r="M51" s="123"/>
      <c r="N51" s="122" t="str">
        <f t="shared" si="18"/>
        <v/>
      </c>
      <c r="O51" s="124"/>
      <c r="P51" s="122" t="str">
        <f t="shared" si="17"/>
        <v/>
      </c>
      <c r="Q51" s="138"/>
      <c r="R51" s="126" t="str">
        <f t="shared" si="6"/>
        <v/>
      </c>
      <c r="S51" s="127"/>
      <c r="T51" s="139" t="str">
        <f t="shared" si="11"/>
        <v/>
      </c>
      <c r="U51" s="140" t="str">
        <f t="shared" si="7"/>
        <v/>
      </c>
      <c r="V51" s="140" t="str">
        <f t="shared" si="12"/>
        <v/>
      </c>
      <c r="W51" s="141" t="str">
        <f t="shared" si="13"/>
        <v/>
      </c>
      <c r="X51" s="131" t="str">
        <f t="shared" si="14"/>
        <v/>
      </c>
      <c r="Y51" s="139">
        <f t="shared" si="8"/>
        <v>4500</v>
      </c>
      <c r="Z51" s="140" t="str">
        <f t="shared" si="9"/>
        <v/>
      </c>
      <c r="AA51" s="140" t="str">
        <f t="shared" si="10"/>
        <v/>
      </c>
      <c r="AB51" s="141" t="str">
        <f t="shared" si="15"/>
        <v/>
      </c>
      <c r="AF51" s="153"/>
      <c r="AG51" s="154"/>
      <c r="AH51" s="154"/>
      <c r="AI51" s="154"/>
      <c r="AJ51" s="154"/>
      <c r="AK51" s="154"/>
      <c r="AL51" s="155"/>
    </row>
    <row r="52" spans="1:39" x14ac:dyDescent="0.25">
      <c r="A52" s="114"/>
      <c r="B52" s="159" t="s">
        <v>191</v>
      </c>
      <c r="C52" s="116">
        <f t="shared" si="0"/>
        <v>43</v>
      </c>
      <c r="D52" s="117">
        <v>50</v>
      </c>
      <c r="E52" s="118">
        <f t="shared" si="1"/>
        <v>2150</v>
      </c>
      <c r="F52" s="119" t="s">
        <v>39</v>
      </c>
      <c r="G52" s="136"/>
      <c r="H52" s="86" t="str">
        <f t="shared" si="2"/>
        <v/>
      </c>
      <c r="I52" s="137">
        <v>27</v>
      </c>
      <c r="J52" s="122">
        <f t="shared" si="3"/>
        <v>1350</v>
      </c>
      <c r="K52" s="123"/>
      <c r="L52" s="122" t="str">
        <f t="shared" si="4"/>
        <v/>
      </c>
      <c r="M52" s="123"/>
      <c r="N52" s="122" t="str">
        <f t="shared" si="18"/>
        <v/>
      </c>
      <c r="O52" s="124"/>
      <c r="P52" s="122" t="str">
        <f t="shared" si="17"/>
        <v/>
      </c>
      <c r="Q52" s="138">
        <v>16</v>
      </c>
      <c r="R52" s="126">
        <f t="shared" si="6"/>
        <v>800</v>
      </c>
      <c r="S52" s="127"/>
      <c r="T52" s="139">
        <f t="shared" si="11"/>
        <v>695.97792475288759</v>
      </c>
      <c r="U52" s="140" t="str">
        <f t="shared" si="7"/>
        <v/>
      </c>
      <c r="V52" s="140">
        <f t="shared" si="12"/>
        <v>104.02207524711243</v>
      </c>
      <c r="W52" s="141" t="str">
        <f t="shared" si="13"/>
        <v/>
      </c>
      <c r="X52" s="131" t="str">
        <f t="shared" si="14"/>
        <v/>
      </c>
      <c r="Y52" s="139">
        <f t="shared" si="8"/>
        <v>2045.9779247528877</v>
      </c>
      <c r="Z52" s="140" t="str">
        <f t="shared" si="9"/>
        <v/>
      </c>
      <c r="AA52" s="140">
        <f t="shared" si="10"/>
        <v>104.02207524711243</v>
      </c>
      <c r="AB52" s="141" t="str">
        <f t="shared" si="15"/>
        <v/>
      </c>
      <c r="AF52" s="156"/>
      <c r="AG52" s="157"/>
      <c r="AH52" s="157"/>
      <c r="AI52" s="157"/>
      <c r="AJ52" s="157"/>
      <c r="AK52" s="157"/>
      <c r="AL52" s="158"/>
    </row>
    <row r="53" spans="1:39" x14ac:dyDescent="0.25">
      <c r="A53" s="114"/>
      <c r="B53" s="159" t="s">
        <v>192</v>
      </c>
      <c r="C53" s="116">
        <f t="shared" si="0"/>
        <v>5</v>
      </c>
      <c r="D53" s="117">
        <v>150</v>
      </c>
      <c r="E53" s="118">
        <f t="shared" si="1"/>
        <v>750</v>
      </c>
      <c r="F53" s="119" t="s">
        <v>39</v>
      </c>
      <c r="G53" s="136"/>
      <c r="H53" s="86" t="str">
        <f t="shared" si="2"/>
        <v/>
      </c>
      <c r="I53" s="137">
        <v>5</v>
      </c>
      <c r="J53" s="122">
        <f t="shared" si="3"/>
        <v>750</v>
      </c>
      <c r="K53" s="123"/>
      <c r="L53" s="122" t="str">
        <f t="shared" si="4"/>
        <v/>
      </c>
      <c r="M53" s="123"/>
      <c r="N53" s="122" t="str">
        <f t="shared" si="18"/>
        <v/>
      </c>
      <c r="O53" s="124"/>
      <c r="P53" s="122" t="str">
        <f t="shared" si="17"/>
        <v/>
      </c>
      <c r="Q53" s="138"/>
      <c r="R53" s="126" t="str">
        <f t="shared" si="6"/>
        <v/>
      </c>
      <c r="S53" s="127"/>
      <c r="T53" s="139" t="str">
        <f t="shared" si="11"/>
        <v/>
      </c>
      <c r="U53" s="140" t="str">
        <f t="shared" si="7"/>
        <v/>
      </c>
      <c r="V53" s="140" t="str">
        <f t="shared" si="12"/>
        <v/>
      </c>
      <c r="W53" s="141" t="str">
        <f t="shared" si="13"/>
        <v/>
      </c>
      <c r="X53" s="131" t="str">
        <f t="shared" si="14"/>
        <v/>
      </c>
      <c r="Y53" s="139">
        <f t="shared" si="8"/>
        <v>750</v>
      </c>
      <c r="Z53" s="140" t="str">
        <f t="shared" si="9"/>
        <v/>
      </c>
      <c r="AA53" s="140" t="str">
        <f t="shared" si="10"/>
        <v/>
      </c>
      <c r="AB53" s="141" t="str">
        <f t="shared" si="15"/>
        <v/>
      </c>
      <c r="AF53" s="156"/>
      <c r="AG53" s="157"/>
      <c r="AH53" s="157"/>
      <c r="AI53" s="157"/>
      <c r="AJ53" s="157"/>
      <c r="AK53" s="157"/>
      <c r="AL53" s="158"/>
    </row>
    <row r="54" spans="1:39" x14ac:dyDescent="0.25">
      <c r="A54" s="114"/>
      <c r="B54" s="159" t="s">
        <v>193</v>
      </c>
      <c r="C54" s="116">
        <f t="shared" si="0"/>
        <v>5</v>
      </c>
      <c r="D54" s="117">
        <v>800</v>
      </c>
      <c r="E54" s="118">
        <f t="shared" si="1"/>
        <v>4000</v>
      </c>
      <c r="F54" s="119" t="s">
        <v>39</v>
      </c>
      <c r="G54" s="136"/>
      <c r="H54" s="86" t="str">
        <f t="shared" si="2"/>
        <v/>
      </c>
      <c r="I54" s="137">
        <v>5</v>
      </c>
      <c r="J54" s="122">
        <f t="shared" si="3"/>
        <v>4000</v>
      </c>
      <c r="K54" s="123"/>
      <c r="L54" s="122" t="str">
        <f t="shared" si="4"/>
        <v/>
      </c>
      <c r="M54" s="123"/>
      <c r="N54" s="122" t="str">
        <f t="shared" si="18"/>
        <v/>
      </c>
      <c r="O54" s="124"/>
      <c r="P54" s="122" t="str">
        <f t="shared" si="17"/>
        <v/>
      </c>
      <c r="Q54" s="138"/>
      <c r="R54" s="126" t="str">
        <f t="shared" si="6"/>
        <v/>
      </c>
      <c r="S54" s="127"/>
      <c r="T54" s="139" t="str">
        <f t="shared" si="11"/>
        <v/>
      </c>
      <c r="U54" s="140" t="str">
        <f t="shared" si="7"/>
        <v/>
      </c>
      <c r="V54" s="140" t="str">
        <f t="shared" si="12"/>
        <v/>
      </c>
      <c r="W54" s="141" t="str">
        <f t="shared" si="13"/>
        <v/>
      </c>
      <c r="X54" s="131" t="str">
        <f t="shared" si="14"/>
        <v/>
      </c>
      <c r="Y54" s="139">
        <f t="shared" si="8"/>
        <v>4000</v>
      </c>
      <c r="Z54" s="140" t="str">
        <f t="shared" si="9"/>
        <v/>
      </c>
      <c r="AA54" s="140" t="str">
        <f t="shared" si="10"/>
        <v/>
      </c>
      <c r="AB54" s="141" t="str">
        <f t="shared" si="15"/>
        <v/>
      </c>
      <c r="AF54" s="153"/>
      <c r="AG54" s="154"/>
      <c r="AH54" s="154"/>
      <c r="AI54" s="154"/>
      <c r="AJ54" s="154"/>
      <c r="AK54" s="154"/>
      <c r="AL54" s="155"/>
    </row>
    <row r="55" spans="1:39" x14ac:dyDescent="0.25">
      <c r="A55" s="114"/>
      <c r="B55" s="159" t="s">
        <v>194</v>
      </c>
      <c r="C55" s="116">
        <f t="shared" si="0"/>
        <v>7</v>
      </c>
      <c r="D55" s="117">
        <v>200</v>
      </c>
      <c r="E55" s="118">
        <f t="shared" si="1"/>
        <v>1400</v>
      </c>
      <c r="F55" s="119" t="s">
        <v>39</v>
      </c>
      <c r="G55" s="136"/>
      <c r="H55" s="86" t="str">
        <f t="shared" si="2"/>
        <v/>
      </c>
      <c r="I55" s="137">
        <v>7</v>
      </c>
      <c r="J55" s="122">
        <f t="shared" si="3"/>
        <v>1400</v>
      </c>
      <c r="K55" s="123"/>
      <c r="L55" s="122" t="str">
        <f t="shared" si="4"/>
        <v/>
      </c>
      <c r="M55" s="123"/>
      <c r="N55" s="122" t="str">
        <f t="shared" si="18"/>
        <v/>
      </c>
      <c r="O55" s="124"/>
      <c r="P55" s="122" t="str">
        <f t="shared" si="17"/>
        <v/>
      </c>
      <c r="Q55" s="138"/>
      <c r="R55" s="126" t="str">
        <f t="shared" si="6"/>
        <v/>
      </c>
      <c r="S55" s="127"/>
      <c r="T55" s="139" t="str">
        <f t="shared" si="11"/>
        <v/>
      </c>
      <c r="U55" s="140" t="str">
        <f t="shared" si="7"/>
        <v/>
      </c>
      <c r="V55" s="140" t="str">
        <f t="shared" si="12"/>
        <v/>
      </c>
      <c r="W55" s="141" t="str">
        <f t="shared" si="13"/>
        <v/>
      </c>
      <c r="X55" s="131" t="str">
        <f t="shared" si="14"/>
        <v/>
      </c>
      <c r="Y55" s="139">
        <f t="shared" si="8"/>
        <v>1400</v>
      </c>
      <c r="Z55" s="140" t="str">
        <f t="shared" si="9"/>
        <v/>
      </c>
      <c r="AA55" s="140" t="str">
        <f t="shared" si="10"/>
        <v/>
      </c>
      <c r="AB55" s="141" t="str">
        <f t="shared" si="15"/>
        <v/>
      </c>
      <c r="AF55" s="153"/>
      <c r="AG55" s="154"/>
      <c r="AH55" s="154"/>
      <c r="AI55" s="154"/>
      <c r="AJ55" s="154"/>
      <c r="AK55" s="154"/>
      <c r="AL55" s="155"/>
    </row>
    <row r="56" spans="1:39" x14ac:dyDescent="0.25">
      <c r="A56" s="114"/>
      <c r="B56" s="162" t="s">
        <v>195</v>
      </c>
      <c r="C56" s="116">
        <f t="shared" si="0"/>
        <v>5</v>
      </c>
      <c r="D56" s="117">
        <v>200</v>
      </c>
      <c r="E56" s="118">
        <f t="shared" si="1"/>
        <v>1000</v>
      </c>
      <c r="F56" s="119" t="s">
        <v>39</v>
      </c>
      <c r="G56" s="136"/>
      <c r="H56" s="86" t="str">
        <f t="shared" si="2"/>
        <v/>
      </c>
      <c r="I56" s="137">
        <v>5</v>
      </c>
      <c r="J56" s="122">
        <f t="shared" si="3"/>
        <v>1000</v>
      </c>
      <c r="K56" s="123"/>
      <c r="L56" s="122" t="str">
        <f t="shared" si="4"/>
        <v/>
      </c>
      <c r="M56" s="123"/>
      <c r="N56" s="122" t="str">
        <f t="shared" si="18"/>
        <v/>
      </c>
      <c r="O56" s="124"/>
      <c r="P56" s="122" t="str">
        <f t="shared" si="17"/>
        <v/>
      </c>
      <c r="Q56" s="138"/>
      <c r="R56" s="126" t="str">
        <f t="shared" si="6"/>
        <v/>
      </c>
      <c r="S56" s="127"/>
      <c r="T56" s="139" t="str">
        <f t="shared" si="11"/>
        <v/>
      </c>
      <c r="U56" s="140" t="str">
        <f t="shared" si="7"/>
        <v/>
      </c>
      <c r="V56" s="140" t="str">
        <f t="shared" si="12"/>
        <v/>
      </c>
      <c r="W56" s="141" t="str">
        <f t="shared" si="13"/>
        <v/>
      </c>
      <c r="X56" s="131" t="str">
        <f t="shared" si="14"/>
        <v/>
      </c>
      <c r="Y56" s="139">
        <f t="shared" si="8"/>
        <v>1000</v>
      </c>
      <c r="Z56" s="140" t="str">
        <f t="shared" si="9"/>
        <v/>
      </c>
      <c r="AA56" s="140" t="str">
        <f t="shared" si="10"/>
        <v/>
      </c>
      <c r="AB56" s="141" t="str">
        <f t="shared" si="15"/>
        <v/>
      </c>
      <c r="AK56" s="160"/>
      <c r="AL56" s="161"/>
    </row>
    <row r="57" spans="1:39" x14ac:dyDescent="0.25">
      <c r="A57" s="114"/>
      <c r="B57" s="159" t="s">
        <v>196</v>
      </c>
      <c r="C57" s="116">
        <f t="shared" si="0"/>
        <v>5</v>
      </c>
      <c r="D57" s="117">
        <v>375</v>
      </c>
      <c r="E57" s="118">
        <f t="shared" si="1"/>
        <v>1875</v>
      </c>
      <c r="F57" s="119" t="s">
        <v>39</v>
      </c>
      <c r="G57" s="136"/>
      <c r="H57" s="86" t="str">
        <f t="shared" si="2"/>
        <v/>
      </c>
      <c r="I57" s="137">
        <v>5</v>
      </c>
      <c r="J57" s="122">
        <f t="shared" si="3"/>
        <v>1875</v>
      </c>
      <c r="K57" s="123"/>
      <c r="L57" s="122" t="str">
        <f t="shared" si="4"/>
        <v/>
      </c>
      <c r="M57" s="123"/>
      <c r="N57" s="122" t="str">
        <f t="shared" si="18"/>
        <v/>
      </c>
      <c r="O57" s="124"/>
      <c r="P57" s="122" t="str">
        <f t="shared" si="17"/>
        <v/>
      </c>
      <c r="Q57" s="138"/>
      <c r="R57" s="126" t="str">
        <f t="shared" si="6"/>
        <v/>
      </c>
      <c r="S57" s="127"/>
      <c r="T57" s="139" t="str">
        <f t="shared" si="11"/>
        <v/>
      </c>
      <c r="U57" s="140" t="str">
        <f t="shared" si="7"/>
        <v/>
      </c>
      <c r="V57" s="140" t="str">
        <f t="shared" si="12"/>
        <v/>
      </c>
      <c r="W57" s="141" t="str">
        <f t="shared" si="13"/>
        <v/>
      </c>
      <c r="X57" s="131" t="str">
        <f t="shared" si="14"/>
        <v/>
      </c>
      <c r="Y57" s="139">
        <f t="shared" si="8"/>
        <v>1875</v>
      </c>
      <c r="Z57" s="140" t="str">
        <f t="shared" si="9"/>
        <v/>
      </c>
      <c r="AA57" s="140" t="str">
        <f t="shared" si="10"/>
        <v/>
      </c>
      <c r="AB57" s="141" t="str">
        <f t="shared" si="15"/>
        <v/>
      </c>
      <c r="AK57" s="149"/>
      <c r="AL57" s="150"/>
    </row>
    <row r="58" spans="1:39" x14ac:dyDescent="0.25">
      <c r="A58" s="114"/>
      <c r="B58" s="159" t="s">
        <v>197</v>
      </c>
      <c r="C58" s="116">
        <f t="shared" si="0"/>
        <v>4</v>
      </c>
      <c r="D58" s="117">
        <v>300</v>
      </c>
      <c r="E58" s="118">
        <f t="shared" si="1"/>
        <v>1200</v>
      </c>
      <c r="F58" s="119" t="s">
        <v>39</v>
      </c>
      <c r="G58" s="136"/>
      <c r="H58" s="86" t="str">
        <f t="shared" si="2"/>
        <v/>
      </c>
      <c r="I58" s="137">
        <v>4</v>
      </c>
      <c r="J58" s="122">
        <f t="shared" si="3"/>
        <v>1200</v>
      </c>
      <c r="K58" s="123"/>
      <c r="L58" s="122" t="str">
        <f t="shared" si="4"/>
        <v/>
      </c>
      <c r="M58" s="123"/>
      <c r="N58" s="122" t="str">
        <f t="shared" si="18"/>
        <v/>
      </c>
      <c r="O58" s="124"/>
      <c r="P58" s="122" t="str">
        <f t="shared" si="17"/>
        <v/>
      </c>
      <c r="Q58" s="138"/>
      <c r="R58" s="126" t="str">
        <f t="shared" si="6"/>
        <v/>
      </c>
      <c r="S58" s="127"/>
      <c r="T58" s="139" t="str">
        <f t="shared" si="11"/>
        <v/>
      </c>
      <c r="U58" s="140" t="str">
        <f t="shared" si="7"/>
        <v/>
      </c>
      <c r="V58" s="140" t="str">
        <f t="shared" si="12"/>
        <v/>
      </c>
      <c r="W58" s="141" t="str">
        <f t="shared" si="13"/>
        <v/>
      </c>
      <c r="X58" s="131" t="str">
        <f t="shared" si="14"/>
        <v/>
      </c>
      <c r="Y58" s="139">
        <f t="shared" si="8"/>
        <v>1200</v>
      </c>
      <c r="Z58" s="140" t="str">
        <f t="shared" si="9"/>
        <v/>
      </c>
      <c r="AA58" s="140" t="str">
        <f t="shared" si="10"/>
        <v/>
      </c>
      <c r="AB58" s="141" t="str">
        <f t="shared" si="15"/>
        <v/>
      </c>
    </row>
    <row r="59" spans="1:39" x14ac:dyDescent="0.25">
      <c r="A59" s="114"/>
      <c r="B59" s="159" t="s">
        <v>198</v>
      </c>
      <c r="C59" s="116">
        <f t="shared" si="0"/>
        <v>20</v>
      </c>
      <c r="D59" s="117">
        <v>80</v>
      </c>
      <c r="E59" s="118">
        <f t="shared" si="1"/>
        <v>1600</v>
      </c>
      <c r="F59" s="119" t="s">
        <v>39</v>
      </c>
      <c r="G59" s="136"/>
      <c r="H59" s="86" t="str">
        <f t="shared" si="2"/>
        <v/>
      </c>
      <c r="I59" s="137">
        <v>20</v>
      </c>
      <c r="J59" s="122">
        <f t="shared" si="3"/>
        <v>1600</v>
      </c>
      <c r="K59" s="123"/>
      <c r="L59" s="122" t="str">
        <f t="shared" si="4"/>
        <v/>
      </c>
      <c r="M59" s="123"/>
      <c r="N59" s="122" t="str">
        <f t="shared" si="18"/>
        <v/>
      </c>
      <c r="O59" s="124"/>
      <c r="P59" s="122" t="str">
        <f t="shared" si="17"/>
        <v/>
      </c>
      <c r="Q59" s="138"/>
      <c r="R59" s="126" t="str">
        <f t="shared" si="6"/>
        <v/>
      </c>
      <c r="S59" s="127"/>
      <c r="T59" s="139" t="str">
        <f t="shared" si="11"/>
        <v/>
      </c>
      <c r="U59" s="140" t="str">
        <f t="shared" si="7"/>
        <v/>
      </c>
      <c r="V59" s="140" t="str">
        <f t="shared" si="12"/>
        <v/>
      </c>
      <c r="W59" s="141" t="str">
        <f t="shared" si="13"/>
        <v/>
      </c>
      <c r="X59" s="131" t="str">
        <f t="shared" si="14"/>
        <v/>
      </c>
      <c r="Y59" s="139">
        <f t="shared" si="8"/>
        <v>1600</v>
      </c>
      <c r="Z59" s="140" t="str">
        <f t="shared" si="9"/>
        <v/>
      </c>
      <c r="AA59" s="140" t="str">
        <f t="shared" si="10"/>
        <v/>
      </c>
      <c r="AB59" s="141" t="str">
        <f t="shared" si="15"/>
        <v/>
      </c>
      <c r="AG59" s="149"/>
      <c r="AH59" s="149"/>
      <c r="AI59" s="149"/>
      <c r="AJ59" s="149"/>
      <c r="AK59" s="149"/>
      <c r="AL59" s="150"/>
    </row>
    <row r="60" spans="1:39" x14ac:dyDescent="0.25">
      <c r="A60" s="114"/>
      <c r="B60" s="159" t="s">
        <v>199</v>
      </c>
      <c r="C60" s="116">
        <f t="shared" si="0"/>
        <v>27</v>
      </c>
      <c r="D60" s="117">
        <v>170</v>
      </c>
      <c r="E60" s="118">
        <f t="shared" si="1"/>
        <v>4590</v>
      </c>
      <c r="F60" s="119" t="s">
        <v>39</v>
      </c>
      <c r="G60" s="136"/>
      <c r="H60" s="86" t="str">
        <f t="shared" si="2"/>
        <v/>
      </c>
      <c r="I60" s="137">
        <v>27</v>
      </c>
      <c r="J60" s="122">
        <f t="shared" si="3"/>
        <v>4590</v>
      </c>
      <c r="K60" s="123"/>
      <c r="L60" s="122" t="str">
        <f t="shared" si="4"/>
        <v/>
      </c>
      <c r="M60" s="123"/>
      <c r="N60" s="122" t="str">
        <f t="shared" si="18"/>
        <v/>
      </c>
      <c r="O60" s="124"/>
      <c r="P60" s="122" t="str">
        <f t="shared" si="17"/>
        <v/>
      </c>
      <c r="Q60" s="138"/>
      <c r="R60" s="126" t="str">
        <f t="shared" si="6"/>
        <v/>
      </c>
      <c r="S60" s="127"/>
      <c r="T60" s="139" t="str">
        <f t="shared" si="11"/>
        <v/>
      </c>
      <c r="U60" s="140" t="str">
        <f t="shared" si="7"/>
        <v/>
      </c>
      <c r="V60" s="140" t="str">
        <f t="shared" si="12"/>
        <v/>
      </c>
      <c r="W60" s="141" t="str">
        <f t="shared" si="13"/>
        <v/>
      </c>
      <c r="X60" s="131" t="str">
        <f t="shared" si="14"/>
        <v/>
      </c>
      <c r="Y60" s="139">
        <f t="shared" si="8"/>
        <v>4590</v>
      </c>
      <c r="Z60" s="140" t="str">
        <f t="shared" si="9"/>
        <v/>
      </c>
      <c r="AA60" s="140" t="str">
        <f t="shared" si="10"/>
        <v/>
      </c>
      <c r="AB60" s="141" t="str">
        <f t="shared" si="15"/>
        <v/>
      </c>
      <c r="AG60" s="149"/>
      <c r="AH60" s="149"/>
      <c r="AI60" s="149"/>
      <c r="AJ60" s="149"/>
      <c r="AK60" s="149"/>
      <c r="AL60" s="150"/>
    </row>
    <row r="61" spans="1:39" x14ac:dyDescent="0.25">
      <c r="A61" s="114"/>
      <c r="B61" s="159" t="s">
        <v>200</v>
      </c>
      <c r="C61" s="116">
        <f t="shared" si="0"/>
        <v>6</v>
      </c>
      <c r="D61" s="117">
        <v>100</v>
      </c>
      <c r="E61" s="118">
        <f t="shared" si="1"/>
        <v>600</v>
      </c>
      <c r="F61" s="119" t="s">
        <v>39</v>
      </c>
      <c r="G61" s="136"/>
      <c r="H61" s="86" t="str">
        <f t="shared" si="2"/>
        <v/>
      </c>
      <c r="I61" s="137"/>
      <c r="J61" s="122" t="str">
        <f t="shared" si="3"/>
        <v/>
      </c>
      <c r="K61" s="123"/>
      <c r="L61" s="122" t="str">
        <f t="shared" si="4"/>
        <v/>
      </c>
      <c r="M61" s="123"/>
      <c r="N61" s="122" t="str">
        <f t="shared" si="18"/>
        <v/>
      </c>
      <c r="O61" s="124"/>
      <c r="P61" s="122" t="str">
        <f t="shared" si="17"/>
        <v/>
      </c>
      <c r="Q61" s="138">
        <v>6</v>
      </c>
      <c r="R61" s="126">
        <f t="shared" si="6"/>
        <v>600</v>
      </c>
      <c r="S61" s="127"/>
      <c r="T61" s="139">
        <f t="shared" si="11"/>
        <v>521.98344356466566</v>
      </c>
      <c r="U61" s="140" t="str">
        <f t="shared" si="7"/>
        <v/>
      </c>
      <c r="V61" s="140">
        <f t="shared" si="12"/>
        <v>78.016556435334323</v>
      </c>
      <c r="W61" s="141" t="str">
        <f t="shared" si="13"/>
        <v/>
      </c>
      <c r="X61" s="131" t="str">
        <f t="shared" si="14"/>
        <v/>
      </c>
      <c r="Y61" s="139">
        <f t="shared" si="8"/>
        <v>521.98344356466566</v>
      </c>
      <c r="Z61" s="140" t="str">
        <f t="shared" si="9"/>
        <v/>
      </c>
      <c r="AA61" s="140">
        <f t="shared" si="10"/>
        <v>78.016556435334323</v>
      </c>
      <c r="AB61" s="141" t="str">
        <f t="shared" si="15"/>
        <v/>
      </c>
      <c r="AG61" s="149"/>
      <c r="AH61" s="149"/>
      <c r="AI61" s="149"/>
      <c r="AJ61" s="149"/>
      <c r="AK61" s="149"/>
      <c r="AL61" s="150"/>
      <c r="AM61" s="163"/>
    </row>
    <row r="62" spans="1:39" x14ac:dyDescent="0.25">
      <c r="A62" s="114"/>
      <c r="B62" s="135" t="s">
        <v>201</v>
      </c>
      <c r="C62" s="116">
        <f t="shared" si="0"/>
        <v>18</v>
      </c>
      <c r="D62" s="117">
        <v>80</v>
      </c>
      <c r="E62" s="118">
        <f t="shared" si="1"/>
        <v>1440</v>
      </c>
      <c r="F62" s="119" t="s">
        <v>39</v>
      </c>
      <c r="G62" s="136"/>
      <c r="H62" s="86" t="str">
        <f t="shared" si="2"/>
        <v/>
      </c>
      <c r="I62" s="137">
        <v>18</v>
      </c>
      <c r="J62" s="122">
        <f t="shared" si="3"/>
        <v>1440</v>
      </c>
      <c r="K62" s="123"/>
      <c r="L62" s="122" t="str">
        <f t="shared" si="4"/>
        <v/>
      </c>
      <c r="M62" s="123"/>
      <c r="N62" s="122" t="str">
        <f t="shared" si="18"/>
        <v/>
      </c>
      <c r="O62" s="124"/>
      <c r="P62" s="122" t="str">
        <f t="shared" si="17"/>
        <v/>
      </c>
      <c r="Q62" s="138"/>
      <c r="R62" s="126" t="str">
        <f t="shared" si="6"/>
        <v/>
      </c>
      <c r="S62" s="127"/>
      <c r="T62" s="139" t="str">
        <f t="shared" si="11"/>
        <v/>
      </c>
      <c r="U62" s="140" t="str">
        <f t="shared" si="7"/>
        <v/>
      </c>
      <c r="V62" s="140" t="str">
        <f t="shared" si="12"/>
        <v/>
      </c>
      <c r="W62" s="141" t="str">
        <f t="shared" si="13"/>
        <v/>
      </c>
      <c r="X62" s="131" t="str">
        <f t="shared" si="14"/>
        <v/>
      </c>
      <c r="Y62" s="139">
        <f t="shared" si="8"/>
        <v>1440</v>
      </c>
      <c r="Z62" s="140" t="str">
        <f t="shared" si="9"/>
        <v/>
      </c>
      <c r="AA62" s="140" t="str">
        <f t="shared" si="10"/>
        <v/>
      </c>
      <c r="AB62" s="141" t="str">
        <f t="shared" si="15"/>
        <v/>
      </c>
      <c r="AG62" s="149"/>
      <c r="AH62" s="149"/>
      <c r="AI62" s="149"/>
      <c r="AJ62" s="149"/>
      <c r="AK62" s="149"/>
      <c r="AL62" s="150"/>
      <c r="AM62" s="164"/>
    </row>
    <row r="63" spans="1:39" x14ac:dyDescent="0.25">
      <c r="A63" s="114"/>
      <c r="B63" s="135" t="s">
        <v>202</v>
      </c>
      <c r="C63" s="116">
        <f t="shared" si="0"/>
        <v>9</v>
      </c>
      <c r="D63" s="117">
        <v>80</v>
      </c>
      <c r="E63" s="118">
        <f t="shared" si="1"/>
        <v>720</v>
      </c>
      <c r="F63" s="119" t="s">
        <v>39</v>
      </c>
      <c r="G63" s="136"/>
      <c r="H63" s="86" t="str">
        <f t="shared" si="2"/>
        <v/>
      </c>
      <c r="I63" s="137">
        <v>9</v>
      </c>
      <c r="J63" s="122">
        <f t="shared" si="3"/>
        <v>720</v>
      </c>
      <c r="K63" s="123"/>
      <c r="L63" s="122" t="str">
        <f t="shared" si="4"/>
        <v/>
      </c>
      <c r="M63" s="123"/>
      <c r="N63" s="122" t="str">
        <f t="shared" si="18"/>
        <v/>
      </c>
      <c r="O63" s="124"/>
      <c r="P63" s="122" t="str">
        <f t="shared" si="17"/>
        <v/>
      </c>
      <c r="Q63" s="138"/>
      <c r="R63" s="126" t="str">
        <f t="shared" si="6"/>
        <v/>
      </c>
      <c r="S63" s="127"/>
      <c r="T63" s="139" t="str">
        <f t="shared" si="11"/>
        <v/>
      </c>
      <c r="U63" s="140" t="str">
        <f t="shared" si="7"/>
        <v/>
      </c>
      <c r="V63" s="140" t="str">
        <f t="shared" si="12"/>
        <v/>
      </c>
      <c r="W63" s="141" t="str">
        <f t="shared" si="13"/>
        <v/>
      </c>
      <c r="X63" s="131" t="str">
        <f t="shared" si="14"/>
        <v/>
      </c>
      <c r="Y63" s="139">
        <f t="shared" si="8"/>
        <v>720</v>
      </c>
      <c r="Z63" s="140" t="str">
        <f t="shared" si="9"/>
        <v/>
      </c>
      <c r="AA63" s="140" t="str">
        <f t="shared" si="10"/>
        <v/>
      </c>
      <c r="AB63" s="141" t="str">
        <f t="shared" si="15"/>
        <v/>
      </c>
      <c r="AF63" s="153"/>
      <c r="AG63" s="154"/>
      <c r="AH63" s="154"/>
      <c r="AI63" s="154"/>
      <c r="AJ63" s="154"/>
      <c r="AK63" s="154"/>
      <c r="AL63" s="155"/>
      <c r="AM63" s="164"/>
    </row>
    <row r="64" spans="1:39" x14ac:dyDescent="0.25">
      <c r="A64" s="114"/>
      <c r="B64" s="135" t="s">
        <v>203</v>
      </c>
      <c r="C64" s="116">
        <f t="shared" si="0"/>
        <v>25</v>
      </c>
      <c r="D64" s="117">
        <v>255</v>
      </c>
      <c r="E64" s="118">
        <f t="shared" si="1"/>
        <v>6375</v>
      </c>
      <c r="F64" s="119" t="s">
        <v>39</v>
      </c>
      <c r="G64" s="136"/>
      <c r="H64" s="86" t="str">
        <f t="shared" si="2"/>
        <v/>
      </c>
      <c r="I64" s="137">
        <v>25</v>
      </c>
      <c r="J64" s="122">
        <f t="shared" si="3"/>
        <v>6375</v>
      </c>
      <c r="K64" s="123"/>
      <c r="L64" s="122" t="str">
        <f t="shared" si="4"/>
        <v/>
      </c>
      <c r="M64" s="123"/>
      <c r="N64" s="122" t="str">
        <f t="shared" si="18"/>
        <v/>
      </c>
      <c r="O64" s="124"/>
      <c r="P64" s="122" t="str">
        <f t="shared" si="17"/>
        <v/>
      </c>
      <c r="Q64" s="138"/>
      <c r="R64" s="126" t="str">
        <f t="shared" si="6"/>
        <v/>
      </c>
      <c r="S64" s="127"/>
      <c r="T64" s="139" t="str">
        <f t="shared" si="11"/>
        <v/>
      </c>
      <c r="U64" s="140" t="str">
        <f t="shared" si="7"/>
        <v/>
      </c>
      <c r="V64" s="140" t="str">
        <f t="shared" si="12"/>
        <v/>
      </c>
      <c r="W64" s="141" t="str">
        <f t="shared" si="13"/>
        <v/>
      </c>
      <c r="X64" s="131" t="str">
        <f t="shared" si="14"/>
        <v/>
      </c>
      <c r="Y64" s="139">
        <f t="shared" si="8"/>
        <v>6375</v>
      </c>
      <c r="Z64" s="140" t="str">
        <f t="shared" si="9"/>
        <v/>
      </c>
      <c r="AA64" s="140" t="str">
        <f t="shared" si="10"/>
        <v/>
      </c>
      <c r="AB64" s="141" t="str">
        <f t="shared" si="15"/>
        <v/>
      </c>
      <c r="AF64" s="153"/>
      <c r="AG64" s="154"/>
      <c r="AH64" s="154"/>
      <c r="AI64" s="154"/>
      <c r="AJ64" s="154"/>
      <c r="AK64" s="154"/>
      <c r="AL64" s="155"/>
      <c r="AM64" s="163"/>
    </row>
    <row r="65" spans="1:38" x14ac:dyDescent="0.25">
      <c r="A65" s="114"/>
      <c r="B65" s="165" t="s">
        <v>204</v>
      </c>
      <c r="C65" s="116">
        <f t="shared" si="0"/>
        <v>4</v>
      </c>
      <c r="D65" s="117">
        <v>255</v>
      </c>
      <c r="E65" s="118">
        <f t="shared" si="1"/>
        <v>1020</v>
      </c>
      <c r="F65" s="119" t="s">
        <v>39</v>
      </c>
      <c r="G65" s="136"/>
      <c r="H65" s="86" t="str">
        <f t="shared" si="2"/>
        <v/>
      </c>
      <c r="I65" s="137">
        <v>4</v>
      </c>
      <c r="J65" s="122">
        <f t="shared" si="3"/>
        <v>1020</v>
      </c>
      <c r="K65" s="123"/>
      <c r="L65" s="122" t="str">
        <f t="shared" si="4"/>
        <v/>
      </c>
      <c r="M65" s="123"/>
      <c r="N65" s="122" t="str">
        <f t="shared" si="18"/>
        <v/>
      </c>
      <c r="O65" s="124"/>
      <c r="P65" s="122" t="str">
        <f t="shared" si="17"/>
        <v/>
      </c>
      <c r="Q65" s="138"/>
      <c r="R65" s="126" t="str">
        <f t="shared" si="6"/>
        <v/>
      </c>
      <c r="S65" s="127"/>
      <c r="T65" s="139" t="str">
        <f t="shared" si="11"/>
        <v/>
      </c>
      <c r="U65" s="140" t="str">
        <f t="shared" si="7"/>
        <v/>
      </c>
      <c r="V65" s="140" t="str">
        <f t="shared" si="12"/>
        <v/>
      </c>
      <c r="W65" s="141" t="str">
        <f t="shared" si="13"/>
        <v/>
      </c>
      <c r="X65" s="131" t="str">
        <f t="shared" si="14"/>
        <v/>
      </c>
      <c r="Y65" s="139">
        <f t="shared" si="8"/>
        <v>1020</v>
      </c>
      <c r="Z65" s="140" t="str">
        <f t="shared" si="9"/>
        <v/>
      </c>
      <c r="AA65" s="140" t="str">
        <f t="shared" si="10"/>
        <v/>
      </c>
      <c r="AB65" s="141" t="str">
        <f t="shared" si="15"/>
        <v/>
      </c>
      <c r="AF65" s="153"/>
      <c r="AG65" s="154"/>
      <c r="AH65" s="154"/>
      <c r="AI65" s="154"/>
      <c r="AJ65" s="154"/>
      <c r="AK65" s="154"/>
      <c r="AL65" s="155"/>
    </row>
    <row r="66" spans="1:38" x14ac:dyDescent="0.25">
      <c r="A66" s="114"/>
      <c r="B66" s="135" t="s">
        <v>205</v>
      </c>
      <c r="C66" s="116">
        <f t="shared" si="0"/>
        <v>21</v>
      </c>
      <c r="D66" s="117">
        <v>280</v>
      </c>
      <c r="E66" s="118">
        <f t="shared" si="1"/>
        <v>5880</v>
      </c>
      <c r="F66" s="119" t="s">
        <v>39</v>
      </c>
      <c r="G66" s="166"/>
      <c r="H66" s="86" t="str">
        <f t="shared" si="2"/>
        <v/>
      </c>
      <c r="I66" s="137">
        <v>21</v>
      </c>
      <c r="J66" s="122">
        <f t="shared" si="3"/>
        <v>5880</v>
      </c>
      <c r="K66" s="123"/>
      <c r="L66" s="122" t="str">
        <f t="shared" si="4"/>
        <v/>
      </c>
      <c r="M66" s="123"/>
      <c r="N66" s="122" t="str">
        <f t="shared" si="18"/>
        <v/>
      </c>
      <c r="O66" s="124"/>
      <c r="P66" s="122" t="str">
        <f t="shared" si="17"/>
        <v/>
      </c>
      <c r="Q66" s="138"/>
      <c r="R66" s="126" t="str">
        <f t="shared" si="6"/>
        <v/>
      </c>
      <c r="S66" s="127"/>
      <c r="T66" s="139" t="str">
        <f t="shared" si="11"/>
        <v/>
      </c>
      <c r="U66" s="140" t="str">
        <f t="shared" si="7"/>
        <v/>
      </c>
      <c r="V66" s="140" t="str">
        <f t="shared" si="12"/>
        <v/>
      </c>
      <c r="W66" s="141" t="str">
        <f t="shared" si="13"/>
        <v/>
      </c>
      <c r="X66" s="131" t="str">
        <f t="shared" si="14"/>
        <v/>
      </c>
      <c r="Y66" s="139">
        <f t="shared" si="8"/>
        <v>5880</v>
      </c>
      <c r="Z66" s="140" t="str">
        <f t="shared" si="9"/>
        <v/>
      </c>
      <c r="AA66" s="140" t="str">
        <f t="shared" si="10"/>
        <v/>
      </c>
      <c r="AB66" s="141" t="str">
        <f t="shared" si="15"/>
        <v/>
      </c>
      <c r="AF66" s="153"/>
      <c r="AG66" s="154"/>
      <c r="AH66" s="154"/>
      <c r="AI66" s="154"/>
      <c r="AJ66" s="154"/>
      <c r="AK66" s="154"/>
      <c r="AL66" s="155"/>
    </row>
    <row r="67" spans="1:38" x14ac:dyDescent="0.25">
      <c r="A67" s="114"/>
      <c r="B67" s="135" t="s">
        <v>206</v>
      </c>
      <c r="C67" s="116">
        <f t="shared" si="0"/>
        <v>5</v>
      </c>
      <c r="D67" s="117">
        <v>20</v>
      </c>
      <c r="E67" s="118">
        <f t="shared" si="1"/>
        <v>100</v>
      </c>
      <c r="F67" s="119" t="s">
        <v>39</v>
      </c>
      <c r="G67" s="166"/>
      <c r="H67" s="86" t="str">
        <f t="shared" si="2"/>
        <v/>
      </c>
      <c r="I67" s="137">
        <v>5</v>
      </c>
      <c r="J67" s="122">
        <f t="shared" si="3"/>
        <v>100</v>
      </c>
      <c r="K67" s="123"/>
      <c r="L67" s="122" t="str">
        <f t="shared" si="4"/>
        <v/>
      </c>
      <c r="M67" s="123"/>
      <c r="N67" s="122" t="str">
        <f t="shared" si="18"/>
        <v/>
      </c>
      <c r="O67" s="124"/>
      <c r="P67" s="122" t="str">
        <f t="shared" si="17"/>
        <v/>
      </c>
      <c r="Q67" s="138"/>
      <c r="R67" s="126" t="str">
        <f t="shared" si="6"/>
        <v/>
      </c>
      <c r="S67" s="127"/>
      <c r="T67" s="139" t="str">
        <f t="shared" si="11"/>
        <v/>
      </c>
      <c r="U67" s="140" t="str">
        <f t="shared" si="7"/>
        <v/>
      </c>
      <c r="V67" s="140" t="str">
        <f t="shared" si="12"/>
        <v/>
      </c>
      <c r="W67" s="141" t="str">
        <f t="shared" si="13"/>
        <v/>
      </c>
      <c r="X67" s="131" t="str">
        <f t="shared" si="14"/>
        <v/>
      </c>
      <c r="Y67" s="139">
        <f t="shared" si="8"/>
        <v>100</v>
      </c>
      <c r="Z67" s="140" t="str">
        <f t="shared" si="9"/>
        <v/>
      </c>
      <c r="AA67" s="140" t="str">
        <f t="shared" si="10"/>
        <v/>
      </c>
      <c r="AB67" s="141" t="str">
        <f t="shared" si="15"/>
        <v/>
      </c>
      <c r="AF67" s="153"/>
      <c r="AG67" s="154"/>
      <c r="AH67" s="154"/>
      <c r="AI67" s="154"/>
      <c r="AJ67" s="154"/>
      <c r="AK67" s="154"/>
      <c r="AL67" s="155"/>
    </row>
    <row r="68" spans="1:38" x14ac:dyDescent="0.25">
      <c r="A68" s="114"/>
      <c r="B68" s="135" t="s">
        <v>207</v>
      </c>
      <c r="C68" s="116">
        <f t="shared" si="0"/>
        <v>7</v>
      </c>
      <c r="D68" s="117">
        <v>150</v>
      </c>
      <c r="E68" s="118">
        <f t="shared" si="1"/>
        <v>1050</v>
      </c>
      <c r="F68" s="119" t="s">
        <v>39</v>
      </c>
      <c r="G68" s="166"/>
      <c r="H68" s="86" t="str">
        <f t="shared" si="2"/>
        <v/>
      </c>
      <c r="I68" s="137">
        <v>7</v>
      </c>
      <c r="J68" s="122">
        <f t="shared" si="3"/>
        <v>1050</v>
      </c>
      <c r="K68" s="123"/>
      <c r="L68" s="122" t="str">
        <f t="shared" si="4"/>
        <v/>
      </c>
      <c r="M68" s="123"/>
      <c r="N68" s="122" t="str">
        <f t="shared" si="18"/>
        <v/>
      </c>
      <c r="O68" s="124"/>
      <c r="P68" s="122" t="str">
        <f t="shared" si="17"/>
        <v/>
      </c>
      <c r="Q68" s="138"/>
      <c r="R68" s="126" t="str">
        <f t="shared" si="6"/>
        <v/>
      </c>
      <c r="S68" s="127"/>
      <c r="T68" s="139" t="str">
        <f t="shared" si="11"/>
        <v/>
      </c>
      <c r="U68" s="140" t="str">
        <f t="shared" si="7"/>
        <v/>
      </c>
      <c r="V68" s="140" t="str">
        <f t="shared" si="12"/>
        <v/>
      </c>
      <c r="W68" s="141" t="str">
        <f t="shared" si="13"/>
        <v/>
      </c>
      <c r="X68" s="131" t="str">
        <f t="shared" si="14"/>
        <v/>
      </c>
      <c r="Y68" s="139">
        <f t="shared" si="8"/>
        <v>1050</v>
      </c>
      <c r="Z68" s="140" t="str">
        <f t="shared" si="9"/>
        <v/>
      </c>
      <c r="AA68" s="140" t="str">
        <f t="shared" si="10"/>
        <v/>
      </c>
      <c r="AB68" s="141" t="str">
        <f t="shared" si="15"/>
        <v/>
      </c>
      <c r="AF68" s="153"/>
      <c r="AG68" s="154"/>
      <c r="AH68" s="154"/>
      <c r="AI68" s="154"/>
      <c r="AJ68" s="154"/>
      <c r="AK68" s="154"/>
      <c r="AL68" s="155"/>
    </row>
    <row r="69" spans="1:38" x14ac:dyDescent="0.25">
      <c r="A69" s="114"/>
      <c r="B69" s="135" t="s">
        <v>208</v>
      </c>
      <c r="C69" s="116">
        <f t="shared" si="0"/>
        <v>7</v>
      </c>
      <c r="D69" s="117">
        <v>150</v>
      </c>
      <c r="E69" s="118">
        <f t="shared" si="1"/>
        <v>1050</v>
      </c>
      <c r="F69" s="119" t="s">
        <v>39</v>
      </c>
      <c r="G69" s="166"/>
      <c r="H69" s="86" t="str">
        <f t="shared" si="2"/>
        <v/>
      </c>
      <c r="I69" s="137">
        <v>7</v>
      </c>
      <c r="J69" s="122">
        <f t="shared" si="3"/>
        <v>1050</v>
      </c>
      <c r="K69" s="123"/>
      <c r="L69" s="122" t="str">
        <f t="shared" si="4"/>
        <v/>
      </c>
      <c r="M69" s="123"/>
      <c r="N69" s="122" t="str">
        <f t="shared" si="18"/>
        <v/>
      </c>
      <c r="O69" s="124"/>
      <c r="P69" s="122" t="str">
        <f t="shared" si="17"/>
        <v/>
      </c>
      <c r="Q69" s="138"/>
      <c r="R69" s="126" t="str">
        <f t="shared" si="6"/>
        <v/>
      </c>
      <c r="S69" s="127"/>
      <c r="T69" s="139" t="str">
        <f t="shared" si="11"/>
        <v/>
      </c>
      <c r="U69" s="140" t="str">
        <f t="shared" si="7"/>
        <v/>
      </c>
      <c r="V69" s="140" t="str">
        <f t="shared" si="12"/>
        <v/>
      </c>
      <c r="W69" s="141" t="str">
        <f t="shared" si="13"/>
        <v/>
      </c>
      <c r="X69" s="131" t="str">
        <f t="shared" si="14"/>
        <v/>
      </c>
      <c r="Y69" s="139">
        <f t="shared" si="8"/>
        <v>1050</v>
      </c>
      <c r="Z69" s="140" t="str">
        <f t="shared" si="9"/>
        <v/>
      </c>
      <c r="AA69" s="140" t="str">
        <f t="shared" si="10"/>
        <v/>
      </c>
      <c r="AB69" s="141" t="str">
        <f t="shared" si="15"/>
        <v/>
      </c>
      <c r="AF69" s="156"/>
      <c r="AG69" s="157"/>
      <c r="AH69" s="157"/>
      <c r="AI69" s="157"/>
      <c r="AJ69" s="157"/>
      <c r="AK69" s="157"/>
      <c r="AL69" s="158"/>
    </row>
    <row r="70" spans="1:38" x14ac:dyDescent="0.25">
      <c r="A70" s="114"/>
      <c r="B70" s="135" t="s">
        <v>209</v>
      </c>
      <c r="C70" s="116">
        <f t="shared" si="0"/>
        <v>11</v>
      </c>
      <c r="D70" s="117">
        <v>255</v>
      </c>
      <c r="E70" s="118">
        <f t="shared" si="1"/>
        <v>2805</v>
      </c>
      <c r="F70" s="119" t="s">
        <v>39</v>
      </c>
      <c r="G70" s="166"/>
      <c r="H70" s="86" t="str">
        <f t="shared" si="2"/>
        <v/>
      </c>
      <c r="I70" s="137">
        <v>11</v>
      </c>
      <c r="J70" s="122">
        <f t="shared" si="3"/>
        <v>2805</v>
      </c>
      <c r="K70" s="123"/>
      <c r="L70" s="122" t="str">
        <f t="shared" si="4"/>
        <v/>
      </c>
      <c r="M70" s="123"/>
      <c r="N70" s="122" t="str">
        <f t="shared" si="18"/>
        <v/>
      </c>
      <c r="O70" s="124"/>
      <c r="P70" s="122" t="str">
        <f t="shared" si="17"/>
        <v/>
      </c>
      <c r="Q70" s="138"/>
      <c r="R70" s="126" t="str">
        <f t="shared" si="6"/>
        <v/>
      </c>
      <c r="S70" s="127"/>
      <c r="T70" s="139" t="str">
        <f t="shared" si="11"/>
        <v/>
      </c>
      <c r="U70" s="140" t="str">
        <f t="shared" si="7"/>
        <v/>
      </c>
      <c r="V70" s="140" t="str">
        <f t="shared" si="12"/>
        <v/>
      </c>
      <c r="W70" s="141" t="str">
        <f t="shared" si="13"/>
        <v/>
      </c>
      <c r="X70" s="131" t="str">
        <f t="shared" si="14"/>
        <v/>
      </c>
      <c r="Y70" s="139">
        <f t="shared" si="8"/>
        <v>2805</v>
      </c>
      <c r="Z70" s="140" t="str">
        <f t="shared" si="9"/>
        <v/>
      </c>
      <c r="AA70" s="140" t="str">
        <f t="shared" si="10"/>
        <v/>
      </c>
      <c r="AB70" s="141" t="str">
        <f t="shared" si="15"/>
        <v/>
      </c>
      <c r="AF70" s="153"/>
      <c r="AG70" s="154"/>
      <c r="AH70" s="154"/>
      <c r="AI70" s="154"/>
      <c r="AJ70" s="154"/>
      <c r="AK70" s="154"/>
      <c r="AL70" s="155"/>
    </row>
    <row r="71" spans="1:38" x14ac:dyDescent="0.25">
      <c r="A71" s="114"/>
      <c r="B71" s="159" t="s">
        <v>210</v>
      </c>
      <c r="C71" s="116">
        <f t="shared" ref="C71:C86" si="19">I71+K71+M71++Q71</f>
        <v>2</v>
      </c>
      <c r="D71" s="117">
        <v>200</v>
      </c>
      <c r="E71" s="118">
        <f t="shared" ref="E71:E86" si="20">SUM(C71*D71)</f>
        <v>400</v>
      </c>
      <c r="F71" s="119" t="s">
        <v>39</v>
      </c>
      <c r="G71" s="166"/>
      <c r="H71" s="86" t="str">
        <f t="shared" ref="H71:H86" si="21">IF(SUM(I71,K71,M71,Q71)-C71=0,"","K")</f>
        <v/>
      </c>
      <c r="I71" s="137"/>
      <c r="J71" s="122" t="str">
        <f t="shared" ref="J71:J86" si="22">IF(ISBLANK(I71),"",SUM(I71*$D71))</f>
        <v/>
      </c>
      <c r="K71" s="123"/>
      <c r="L71" s="122" t="str">
        <f t="shared" ref="L71:L86" si="23">IF(ISBLANK(K71),"",SUM(K71*$D71))</f>
        <v/>
      </c>
      <c r="M71" s="123"/>
      <c r="N71" s="122" t="str">
        <f t="shared" si="18"/>
        <v/>
      </c>
      <c r="O71" s="124"/>
      <c r="P71" s="122" t="str">
        <f t="shared" si="17"/>
        <v/>
      </c>
      <c r="Q71" s="138">
        <v>2</v>
      </c>
      <c r="R71" s="126">
        <f t="shared" ref="R71:R86" si="24">IF(ISBLANK(Q71),"",SUM(Q71*$D71))</f>
        <v>400</v>
      </c>
      <c r="S71" s="127"/>
      <c r="T71" s="139">
        <f t="shared" si="11"/>
        <v>347.98896237644379</v>
      </c>
      <c r="U71" s="140" t="str">
        <f t="shared" ref="U71:U86" si="25">IFERROR(IF(ISBLANK($R71),"",IF($R71*$AN$8=0,"",$R71*$AN$8)),"")</f>
        <v/>
      </c>
      <c r="V71" s="140">
        <f t="shared" si="12"/>
        <v>52.011037623556213</v>
      </c>
      <c r="W71" s="141" t="str">
        <f t="shared" si="13"/>
        <v/>
      </c>
      <c r="X71" s="131" t="str">
        <f t="shared" si="14"/>
        <v/>
      </c>
      <c r="Y71" s="139">
        <f t="shared" ref="Y71:Y86" si="26">IF(SUM(J71,T71)=0,"",SUM(J71,T71))</f>
        <v>347.98896237644379</v>
      </c>
      <c r="Z71" s="140" t="str">
        <f t="shared" ref="Z71:Z86" si="27">IF(SUM(L71,U71)=0,"",SUM(L71,U71))</f>
        <v/>
      </c>
      <c r="AA71" s="140">
        <f t="shared" ref="AA71:AA86" si="28">IF(SUM(N71,V71)=0,"",SUM(N71,V71))</f>
        <v>52.011037623556213</v>
      </c>
      <c r="AB71" s="141" t="str">
        <f t="shared" si="15"/>
        <v/>
      </c>
      <c r="AF71" s="153"/>
      <c r="AG71" s="154"/>
      <c r="AH71" s="154"/>
      <c r="AI71" s="154"/>
      <c r="AJ71" s="154"/>
      <c r="AK71" s="154"/>
      <c r="AL71" s="155"/>
    </row>
    <row r="72" spans="1:38" x14ac:dyDescent="0.25">
      <c r="A72" s="114"/>
      <c r="B72" s="159" t="s">
        <v>211</v>
      </c>
      <c r="C72" s="116">
        <f t="shared" si="19"/>
        <v>6</v>
      </c>
      <c r="D72" s="117">
        <v>200</v>
      </c>
      <c r="E72" s="118">
        <f t="shared" si="20"/>
        <v>1200</v>
      </c>
      <c r="F72" s="119" t="s">
        <v>39</v>
      </c>
      <c r="G72" s="166"/>
      <c r="H72" s="86" t="str">
        <f t="shared" si="21"/>
        <v/>
      </c>
      <c r="I72" s="137">
        <v>6</v>
      </c>
      <c r="J72" s="122">
        <f t="shared" si="22"/>
        <v>1200</v>
      </c>
      <c r="K72" s="123"/>
      <c r="L72" s="122" t="str">
        <f t="shared" si="23"/>
        <v/>
      </c>
      <c r="M72" s="123"/>
      <c r="N72" s="122" t="str">
        <f t="shared" si="18"/>
        <v/>
      </c>
      <c r="O72" s="124"/>
      <c r="P72" s="122" t="str">
        <f t="shared" si="17"/>
        <v/>
      </c>
      <c r="Q72" s="138"/>
      <c r="R72" s="126" t="str">
        <f t="shared" si="24"/>
        <v/>
      </c>
      <c r="S72" s="127"/>
      <c r="T72" s="139" t="str">
        <f t="shared" ref="T72:T86" si="29">IFERROR(IF(ISBLANK($R72),"",IF($R72*$AN$7=0,"",$R72*$AN$7)),"")</f>
        <v/>
      </c>
      <c r="U72" s="140" t="str">
        <f t="shared" si="25"/>
        <v/>
      </c>
      <c r="V72" s="140" t="str">
        <f t="shared" ref="V72:V86" si="30">IFERROR(IF(ISBLANK($R72),"",IF($R72*$AN$9=0,"",$R72*$AN$9)),"")</f>
        <v/>
      </c>
      <c r="W72" s="141" t="str">
        <f t="shared" ref="W72:W86" si="31">IFERROR(IF(ISBLANK($R72),"",IF($R72*$AN$10=0,"",$R72*$AN$10)),"")</f>
        <v/>
      </c>
      <c r="X72" s="131" t="str">
        <f t="shared" ref="X72:X86" si="32">IF(SUM(R72)=SUM(T72:W72),"","K")</f>
        <v/>
      </c>
      <c r="Y72" s="139">
        <f t="shared" si="26"/>
        <v>1200</v>
      </c>
      <c r="Z72" s="140" t="str">
        <f t="shared" si="27"/>
        <v/>
      </c>
      <c r="AA72" s="140" t="str">
        <f t="shared" si="28"/>
        <v/>
      </c>
      <c r="AB72" s="141" t="str">
        <f t="shared" ref="AB72:AB86" si="33">IF(SUM(P72,W72)=0,"",SUM(P72,W72))</f>
        <v/>
      </c>
      <c r="AK72" s="160"/>
      <c r="AL72" s="161"/>
    </row>
    <row r="73" spans="1:38" x14ac:dyDescent="0.25">
      <c r="A73" s="114"/>
      <c r="B73" s="159" t="s">
        <v>212</v>
      </c>
      <c r="C73" s="116">
        <f t="shared" si="19"/>
        <v>2</v>
      </c>
      <c r="D73" s="117">
        <v>1000</v>
      </c>
      <c r="E73" s="118">
        <f t="shared" si="20"/>
        <v>2000</v>
      </c>
      <c r="F73" s="119" t="s">
        <v>39</v>
      </c>
      <c r="G73" s="166"/>
      <c r="H73" s="86" t="str">
        <f t="shared" si="21"/>
        <v/>
      </c>
      <c r="I73" s="137">
        <v>2</v>
      </c>
      <c r="J73" s="122">
        <f t="shared" si="22"/>
        <v>2000</v>
      </c>
      <c r="K73" s="123"/>
      <c r="L73" s="122" t="str">
        <f t="shared" si="23"/>
        <v/>
      </c>
      <c r="M73" s="123"/>
      <c r="N73" s="122" t="str">
        <f t="shared" si="18"/>
        <v/>
      </c>
      <c r="O73" s="124"/>
      <c r="P73" s="122" t="str">
        <f t="shared" si="17"/>
        <v/>
      </c>
      <c r="Q73" s="138"/>
      <c r="R73" s="126" t="str">
        <f t="shared" si="24"/>
        <v/>
      </c>
      <c r="S73" s="127"/>
      <c r="T73" s="139" t="str">
        <f t="shared" si="29"/>
        <v/>
      </c>
      <c r="U73" s="140" t="str">
        <f t="shared" si="25"/>
        <v/>
      </c>
      <c r="V73" s="140" t="str">
        <f t="shared" si="30"/>
        <v/>
      </c>
      <c r="W73" s="141" t="str">
        <f t="shared" si="31"/>
        <v/>
      </c>
      <c r="X73" s="131" t="str">
        <f t="shared" si="32"/>
        <v/>
      </c>
      <c r="Y73" s="139">
        <f t="shared" si="26"/>
        <v>2000</v>
      </c>
      <c r="Z73" s="140" t="str">
        <f t="shared" si="27"/>
        <v/>
      </c>
      <c r="AA73" s="140" t="str">
        <f t="shared" si="28"/>
        <v/>
      </c>
      <c r="AB73" s="141" t="str">
        <f t="shared" si="33"/>
        <v/>
      </c>
      <c r="AK73" s="149"/>
      <c r="AL73" s="150"/>
    </row>
    <row r="74" spans="1:38" x14ac:dyDescent="0.25">
      <c r="A74" s="114"/>
      <c r="B74" s="159" t="s">
        <v>213</v>
      </c>
      <c r="C74" s="116">
        <f t="shared" si="19"/>
        <v>3</v>
      </c>
      <c r="D74" s="117">
        <v>150</v>
      </c>
      <c r="E74" s="118">
        <f t="shared" si="20"/>
        <v>450</v>
      </c>
      <c r="F74" s="119" t="s">
        <v>39</v>
      </c>
      <c r="G74" s="166"/>
      <c r="H74" s="86" t="str">
        <f t="shared" si="21"/>
        <v/>
      </c>
      <c r="I74" s="137">
        <v>3</v>
      </c>
      <c r="J74" s="122">
        <f t="shared" si="22"/>
        <v>450</v>
      </c>
      <c r="K74" s="123"/>
      <c r="L74" s="122" t="str">
        <f t="shared" si="23"/>
        <v/>
      </c>
      <c r="M74" s="123"/>
      <c r="N74" s="122" t="str">
        <f t="shared" si="18"/>
        <v/>
      </c>
      <c r="O74" s="124"/>
      <c r="P74" s="122" t="str">
        <f t="shared" si="17"/>
        <v/>
      </c>
      <c r="Q74" s="138"/>
      <c r="R74" s="126" t="str">
        <f t="shared" si="24"/>
        <v/>
      </c>
      <c r="S74" s="127"/>
      <c r="T74" s="139" t="str">
        <f t="shared" si="29"/>
        <v/>
      </c>
      <c r="U74" s="140" t="str">
        <f t="shared" si="25"/>
        <v/>
      </c>
      <c r="V74" s="140" t="str">
        <f t="shared" si="30"/>
        <v/>
      </c>
      <c r="W74" s="141" t="str">
        <f t="shared" si="31"/>
        <v/>
      </c>
      <c r="X74" s="131" t="str">
        <f t="shared" si="32"/>
        <v/>
      </c>
      <c r="Y74" s="139">
        <f t="shared" si="26"/>
        <v>450</v>
      </c>
      <c r="Z74" s="140" t="str">
        <f t="shared" si="27"/>
        <v/>
      </c>
      <c r="AA74" s="140" t="str">
        <f t="shared" si="28"/>
        <v/>
      </c>
      <c r="AB74" s="141" t="str">
        <f t="shared" si="33"/>
        <v/>
      </c>
      <c r="AF74" s="153"/>
      <c r="AG74" s="154"/>
      <c r="AH74" s="154"/>
      <c r="AI74" s="154"/>
      <c r="AJ74" s="154"/>
      <c r="AK74" s="154"/>
      <c r="AL74" s="155"/>
    </row>
    <row r="75" spans="1:38" x14ac:dyDescent="0.25">
      <c r="A75" s="114"/>
      <c r="B75" s="159" t="s">
        <v>214</v>
      </c>
      <c r="C75" s="116">
        <f t="shared" si="19"/>
        <v>4</v>
      </c>
      <c r="D75" s="117">
        <v>200</v>
      </c>
      <c r="E75" s="118">
        <f t="shared" si="20"/>
        <v>800</v>
      </c>
      <c r="F75" s="119" t="s">
        <v>39</v>
      </c>
      <c r="G75" s="166"/>
      <c r="H75" s="86" t="str">
        <f t="shared" si="21"/>
        <v/>
      </c>
      <c r="I75" s="137"/>
      <c r="J75" s="122" t="str">
        <f t="shared" si="22"/>
        <v/>
      </c>
      <c r="K75" s="123"/>
      <c r="L75" s="122" t="str">
        <f t="shared" si="23"/>
        <v/>
      </c>
      <c r="M75" s="123"/>
      <c r="N75" s="122" t="str">
        <f t="shared" si="18"/>
        <v/>
      </c>
      <c r="O75" s="124"/>
      <c r="P75" s="122" t="str">
        <f t="shared" si="17"/>
        <v/>
      </c>
      <c r="Q75" s="138">
        <v>4</v>
      </c>
      <c r="R75" s="126">
        <f t="shared" si="24"/>
        <v>800</v>
      </c>
      <c r="S75" s="127"/>
      <c r="T75" s="139">
        <f t="shared" si="29"/>
        <v>695.97792475288759</v>
      </c>
      <c r="U75" s="140" t="str">
        <f t="shared" si="25"/>
        <v/>
      </c>
      <c r="V75" s="140">
        <f t="shared" si="30"/>
        <v>104.02207524711243</v>
      </c>
      <c r="W75" s="141" t="str">
        <f t="shared" si="31"/>
        <v/>
      </c>
      <c r="X75" s="131" t="str">
        <f t="shared" si="32"/>
        <v/>
      </c>
      <c r="Y75" s="139">
        <f t="shared" si="26"/>
        <v>695.97792475288759</v>
      </c>
      <c r="Z75" s="140" t="str">
        <f t="shared" si="27"/>
        <v/>
      </c>
      <c r="AA75" s="140">
        <f t="shared" si="28"/>
        <v>104.02207524711243</v>
      </c>
      <c r="AB75" s="141" t="str">
        <f t="shared" si="33"/>
        <v/>
      </c>
      <c r="AF75" s="153"/>
      <c r="AG75" s="154"/>
      <c r="AH75" s="154"/>
      <c r="AI75" s="154"/>
      <c r="AJ75" s="154"/>
      <c r="AK75" s="154"/>
      <c r="AL75" s="155"/>
    </row>
    <row r="76" spans="1:38" x14ac:dyDescent="0.25">
      <c r="A76" s="114"/>
      <c r="B76" s="159" t="s">
        <v>215</v>
      </c>
      <c r="C76" s="116">
        <f t="shared" si="19"/>
        <v>3</v>
      </c>
      <c r="D76" s="117">
        <v>150</v>
      </c>
      <c r="E76" s="118">
        <f t="shared" si="20"/>
        <v>450</v>
      </c>
      <c r="F76" s="119" t="s">
        <v>39</v>
      </c>
      <c r="G76" s="166"/>
      <c r="H76" s="86" t="str">
        <f t="shared" si="21"/>
        <v/>
      </c>
      <c r="I76" s="137"/>
      <c r="J76" s="122" t="str">
        <f t="shared" si="22"/>
        <v/>
      </c>
      <c r="K76" s="123"/>
      <c r="L76" s="122" t="str">
        <f t="shared" si="23"/>
        <v/>
      </c>
      <c r="M76" s="123"/>
      <c r="N76" s="122" t="str">
        <f t="shared" si="18"/>
        <v/>
      </c>
      <c r="O76" s="124"/>
      <c r="P76" s="122" t="str">
        <f t="shared" si="17"/>
        <v/>
      </c>
      <c r="Q76" s="138">
        <v>3</v>
      </c>
      <c r="R76" s="126">
        <f t="shared" si="24"/>
        <v>450</v>
      </c>
      <c r="S76" s="127"/>
      <c r="T76" s="139">
        <f t="shared" si="29"/>
        <v>391.48758267349928</v>
      </c>
      <c r="U76" s="140" t="str">
        <f t="shared" si="25"/>
        <v/>
      </c>
      <c r="V76" s="140">
        <f t="shared" si="30"/>
        <v>58.512417326500739</v>
      </c>
      <c r="W76" s="141" t="str">
        <f t="shared" si="31"/>
        <v/>
      </c>
      <c r="X76" s="131" t="str">
        <f t="shared" si="32"/>
        <v/>
      </c>
      <c r="Y76" s="139">
        <f t="shared" si="26"/>
        <v>391.48758267349928</v>
      </c>
      <c r="Z76" s="140" t="str">
        <f t="shared" si="27"/>
        <v/>
      </c>
      <c r="AA76" s="140">
        <f t="shared" si="28"/>
        <v>58.512417326500739</v>
      </c>
      <c r="AB76" s="141" t="str">
        <f t="shared" si="33"/>
        <v/>
      </c>
      <c r="AF76" s="153"/>
      <c r="AG76" s="154"/>
      <c r="AH76" s="154"/>
      <c r="AI76" s="154"/>
      <c r="AJ76" s="154"/>
      <c r="AK76" s="154"/>
      <c r="AL76" s="155"/>
    </row>
    <row r="77" spans="1:38" x14ac:dyDescent="0.25">
      <c r="A77" s="114"/>
      <c r="B77" s="159" t="s">
        <v>216</v>
      </c>
      <c r="C77" s="116">
        <f t="shared" si="19"/>
        <v>2</v>
      </c>
      <c r="D77" s="117">
        <v>1000</v>
      </c>
      <c r="E77" s="118">
        <f t="shared" si="20"/>
        <v>2000</v>
      </c>
      <c r="F77" s="119" t="s">
        <v>39</v>
      </c>
      <c r="G77" s="166"/>
      <c r="H77" s="86" t="str">
        <f t="shared" si="21"/>
        <v/>
      </c>
      <c r="I77" s="137">
        <v>2</v>
      </c>
      <c r="J77" s="122">
        <f t="shared" si="22"/>
        <v>2000</v>
      </c>
      <c r="K77" s="123"/>
      <c r="L77" s="122" t="str">
        <f t="shared" si="23"/>
        <v/>
      </c>
      <c r="M77" s="123"/>
      <c r="N77" s="122" t="str">
        <f t="shared" si="18"/>
        <v/>
      </c>
      <c r="O77" s="124"/>
      <c r="P77" s="122" t="str">
        <f t="shared" si="17"/>
        <v/>
      </c>
      <c r="Q77" s="138"/>
      <c r="R77" s="126" t="str">
        <f t="shared" si="24"/>
        <v/>
      </c>
      <c r="S77" s="127"/>
      <c r="T77" s="139" t="str">
        <f t="shared" si="29"/>
        <v/>
      </c>
      <c r="U77" s="140" t="str">
        <f t="shared" si="25"/>
        <v/>
      </c>
      <c r="V77" s="140" t="str">
        <f t="shared" si="30"/>
        <v/>
      </c>
      <c r="W77" s="141" t="str">
        <f t="shared" si="31"/>
        <v/>
      </c>
      <c r="X77" s="131" t="str">
        <f t="shared" si="32"/>
        <v/>
      </c>
      <c r="Y77" s="139">
        <f t="shared" si="26"/>
        <v>2000</v>
      </c>
      <c r="Z77" s="140" t="str">
        <f t="shared" si="27"/>
        <v/>
      </c>
      <c r="AA77" s="140" t="str">
        <f t="shared" si="28"/>
        <v/>
      </c>
      <c r="AB77" s="141" t="str">
        <f t="shared" si="33"/>
        <v/>
      </c>
      <c r="AK77" s="160"/>
      <c r="AL77" s="161"/>
    </row>
    <row r="78" spans="1:38" x14ac:dyDescent="0.25">
      <c r="A78" s="114"/>
      <c r="B78" s="159" t="s">
        <v>217</v>
      </c>
      <c r="C78" s="116">
        <f t="shared" si="19"/>
        <v>1</v>
      </c>
      <c r="D78" s="117">
        <v>140</v>
      </c>
      <c r="E78" s="118">
        <f t="shared" si="20"/>
        <v>140</v>
      </c>
      <c r="F78" s="119" t="s">
        <v>39</v>
      </c>
      <c r="G78" s="166"/>
      <c r="H78" s="86" t="str">
        <f t="shared" si="21"/>
        <v/>
      </c>
      <c r="I78" s="137">
        <v>1</v>
      </c>
      <c r="J78" s="122">
        <f t="shared" si="22"/>
        <v>140</v>
      </c>
      <c r="K78" s="123"/>
      <c r="L78" s="122" t="str">
        <f t="shared" si="23"/>
        <v/>
      </c>
      <c r="M78" s="123"/>
      <c r="N78" s="122" t="str">
        <f t="shared" si="18"/>
        <v/>
      </c>
      <c r="O78" s="124"/>
      <c r="P78" s="122" t="str">
        <f t="shared" si="17"/>
        <v/>
      </c>
      <c r="Q78" s="138"/>
      <c r="R78" s="126" t="str">
        <f t="shared" si="24"/>
        <v/>
      </c>
      <c r="S78" s="127"/>
      <c r="T78" s="139" t="str">
        <f t="shared" si="29"/>
        <v/>
      </c>
      <c r="U78" s="140" t="str">
        <f t="shared" si="25"/>
        <v/>
      </c>
      <c r="V78" s="140" t="str">
        <f t="shared" si="30"/>
        <v/>
      </c>
      <c r="W78" s="141" t="str">
        <f t="shared" si="31"/>
        <v/>
      </c>
      <c r="X78" s="131" t="str">
        <f t="shared" si="32"/>
        <v/>
      </c>
      <c r="Y78" s="139">
        <f t="shared" si="26"/>
        <v>140</v>
      </c>
      <c r="Z78" s="140" t="str">
        <f t="shared" si="27"/>
        <v/>
      </c>
      <c r="AA78" s="140" t="str">
        <f t="shared" si="28"/>
        <v/>
      </c>
      <c r="AB78" s="141" t="str">
        <f t="shared" si="33"/>
        <v/>
      </c>
      <c r="AK78" s="149"/>
      <c r="AL78" s="150"/>
    </row>
    <row r="79" spans="1:38" x14ac:dyDescent="0.25">
      <c r="A79" s="114"/>
      <c r="B79" s="159" t="s">
        <v>218</v>
      </c>
      <c r="C79" s="116">
        <f t="shared" si="19"/>
        <v>2</v>
      </c>
      <c r="D79" s="117">
        <v>100</v>
      </c>
      <c r="E79" s="118">
        <f t="shared" si="20"/>
        <v>200</v>
      </c>
      <c r="F79" s="119" t="s">
        <v>39</v>
      </c>
      <c r="G79" s="166"/>
      <c r="H79" s="86" t="str">
        <f t="shared" si="21"/>
        <v/>
      </c>
      <c r="I79" s="137"/>
      <c r="J79" s="122" t="str">
        <f t="shared" si="22"/>
        <v/>
      </c>
      <c r="K79" s="123"/>
      <c r="L79" s="122" t="str">
        <f t="shared" si="23"/>
        <v/>
      </c>
      <c r="M79" s="123"/>
      <c r="N79" s="122" t="str">
        <f t="shared" si="18"/>
        <v/>
      </c>
      <c r="O79" s="124"/>
      <c r="P79" s="122" t="str">
        <f t="shared" si="17"/>
        <v/>
      </c>
      <c r="Q79" s="138">
        <v>2</v>
      </c>
      <c r="R79" s="126">
        <f t="shared" si="24"/>
        <v>200</v>
      </c>
      <c r="S79" s="127"/>
      <c r="T79" s="139">
        <f t="shared" si="29"/>
        <v>173.9944811882219</v>
      </c>
      <c r="U79" s="140" t="str">
        <f t="shared" si="25"/>
        <v/>
      </c>
      <c r="V79" s="140">
        <f t="shared" si="30"/>
        <v>26.005518811778106</v>
      </c>
      <c r="W79" s="141" t="str">
        <f t="shared" si="31"/>
        <v/>
      </c>
      <c r="X79" s="131" t="str">
        <f t="shared" si="32"/>
        <v/>
      </c>
      <c r="Y79" s="139">
        <f t="shared" si="26"/>
        <v>173.9944811882219</v>
      </c>
      <c r="Z79" s="140" t="str">
        <f t="shared" si="27"/>
        <v/>
      </c>
      <c r="AA79" s="140">
        <f t="shared" si="28"/>
        <v>26.005518811778106</v>
      </c>
      <c r="AB79" s="141" t="str">
        <f t="shared" si="33"/>
        <v/>
      </c>
      <c r="AF79" s="153"/>
      <c r="AG79" s="154"/>
      <c r="AH79" s="154"/>
      <c r="AI79" s="154"/>
      <c r="AJ79" s="154"/>
      <c r="AK79" s="154"/>
      <c r="AL79" s="155"/>
    </row>
    <row r="80" spans="1:38" x14ac:dyDescent="0.25">
      <c r="A80" s="114"/>
      <c r="B80" s="159" t="s">
        <v>219</v>
      </c>
      <c r="C80" s="116">
        <f t="shared" si="19"/>
        <v>1</v>
      </c>
      <c r="D80" s="117">
        <v>100</v>
      </c>
      <c r="E80" s="118">
        <f t="shared" si="20"/>
        <v>100</v>
      </c>
      <c r="F80" s="119" t="s">
        <v>39</v>
      </c>
      <c r="G80" s="166"/>
      <c r="H80" s="86" t="str">
        <f t="shared" si="21"/>
        <v/>
      </c>
      <c r="I80" s="137"/>
      <c r="J80" s="122" t="str">
        <f t="shared" si="22"/>
        <v/>
      </c>
      <c r="K80" s="123"/>
      <c r="L80" s="122" t="str">
        <f t="shared" si="23"/>
        <v/>
      </c>
      <c r="M80" s="123"/>
      <c r="N80" s="122" t="str">
        <f t="shared" si="18"/>
        <v/>
      </c>
      <c r="O80" s="124"/>
      <c r="P80" s="122" t="str">
        <f t="shared" si="17"/>
        <v/>
      </c>
      <c r="Q80" s="138">
        <v>1</v>
      </c>
      <c r="R80" s="126">
        <f t="shared" si="24"/>
        <v>100</v>
      </c>
      <c r="S80" s="127"/>
      <c r="T80" s="139">
        <f t="shared" si="29"/>
        <v>86.997240594110949</v>
      </c>
      <c r="U80" s="140" t="str">
        <f t="shared" si="25"/>
        <v/>
      </c>
      <c r="V80" s="140">
        <f t="shared" si="30"/>
        <v>13.002759405889053</v>
      </c>
      <c r="W80" s="141" t="str">
        <f t="shared" si="31"/>
        <v/>
      </c>
      <c r="X80" s="131" t="str">
        <f t="shared" si="32"/>
        <v/>
      </c>
      <c r="Y80" s="139">
        <f t="shared" si="26"/>
        <v>86.997240594110949</v>
      </c>
      <c r="Z80" s="140" t="str">
        <f t="shared" si="27"/>
        <v/>
      </c>
      <c r="AA80" s="140">
        <f t="shared" si="28"/>
        <v>13.002759405889053</v>
      </c>
      <c r="AB80" s="141" t="str">
        <f t="shared" si="33"/>
        <v/>
      </c>
      <c r="AK80" s="149"/>
      <c r="AL80" s="150"/>
    </row>
    <row r="81" spans="1:38" x14ac:dyDescent="0.25">
      <c r="A81" s="114"/>
      <c r="B81" s="159" t="s">
        <v>220</v>
      </c>
      <c r="C81" s="116">
        <f t="shared" si="19"/>
        <v>1</v>
      </c>
      <c r="D81" s="117">
        <v>255</v>
      </c>
      <c r="E81" s="118">
        <f t="shared" si="20"/>
        <v>255</v>
      </c>
      <c r="F81" s="119" t="s">
        <v>39</v>
      </c>
      <c r="G81" s="166"/>
      <c r="H81" s="86" t="str">
        <f t="shared" si="21"/>
        <v/>
      </c>
      <c r="I81" s="137">
        <v>1</v>
      </c>
      <c r="J81" s="122">
        <f t="shared" si="22"/>
        <v>255</v>
      </c>
      <c r="K81" s="123"/>
      <c r="L81" s="122" t="str">
        <f t="shared" si="23"/>
        <v/>
      </c>
      <c r="M81" s="123"/>
      <c r="N81" s="122" t="str">
        <f t="shared" si="18"/>
        <v/>
      </c>
      <c r="O81" s="124"/>
      <c r="P81" s="122" t="str">
        <f t="shared" si="17"/>
        <v/>
      </c>
      <c r="Q81" s="138"/>
      <c r="R81" s="126" t="str">
        <f t="shared" si="24"/>
        <v/>
      </c>
      <c r="S81" s="127"/>
      <c r="T81" s="139" t="str">
        <f t="shared" si="29"/>
        <v/>
      </c>
      <c r="U81" s="140" t="str">
        <f t="shared" si="25"/>
        <v/>
      </c>
      <c r="V81" s="140" t="str">
        <f t="shared" si="30"/>
        <v/>
      </c>
      <c r="W81" s="141" t="str">
        <f t="shared" si="31"/>
        <v/>
      </c>
      <c r="X81" s="131" t="str">
        <f t="shared" si="32"/>
        <v/>
      </c>
      <c r="Y81" s="139">
        <f t="shared" si="26"/>
        <v>255</v>
      </c>
      <c r="Z81" s="140" t="str">
        <f t="shared" si="27"/>
        <v/>
      </c>
      <c r="AA81" s="140" t="str">
        <f t="shared" si="28"/>
        <v/>
      </c>
      <c r="AB81" s="141" t="str">
        <f t="shared" si="33"/>
        <v/>
      </c>
    </row>
    <row r="82" spans="1:38" x14ac:dyDescent="0.25">
      <c r="A82" s="114"/>
      <c r="B82" s="165" t="s">
        <v>221</v>
      </c>
      <c r="C82" s="116">
        <f t="shared" si="19"/>
        <v>3</v>
      </c>
      <c r="D82" s="117">
        <v>100</v>
      </c>
      <c r="E82" s="118">
        <f t="shared" si="20"/>
        <v>300</v>
      </c>
      <c r="F82" s="119" t="s">
        <v>39</v>
      </c>
      <c r="G82" s="136"/>
      <c r="H82" s="86" t="str">
        <f t="shared" si="21"/>
        <v/>
      </c>
      <c r="I82" s="137"/>
      <c r="J82" s="122" t="str">
        <f t="shared" si="22"/>
        <v/>
      </c>
      <c r="K82" s="123"/>
      <c r="L82" s="122" t="str">
        <f t="shared" si="23"/>
        <v/>
      </c>
      <c r="M82" s="123"/>
      <c r="N82" s="122" t="str">
        <f t="shared" si="18"/>
        <v/>
      </c>
      <c r="O82" s="124"/>
      <c r="P82" s="122" t="str">
        <f t="shared" si="17"/>
        <v/>
      </c>
      <c r="Q82" s="138">
        <v>3</v>
      </c>
      <c r="R82" s="126">
        <f t="shared" si="24"/>
        <v>300</v>
      </c>
      <c r="S82" s="127"/>
      <c r="T82" s="139">
        <f t="shared" si="29"/>
        <v>260.99172178233283</v>
      </c>
      <c r="U82" s="140" t="str">
        <f t="shared" si="25"/>
        <v/>
      </c>
      <c r="V82" s="140">
        <f t="shared" si="30"/>
        <v>39.008278217667161</v>
      </c>
      <c r="W82" s="141" t="str">
        <f t="shared" si="31"/>
        <v/>
      </c>
      <c r="X82" s="131" t="str">
        <f t="shared" si="32"/>
        <v/>
      </c>
      <c r="Y82" s="139">
        <f t="shared" si="26"/>
        <v>260.99172178233283</v>
      </c>
      <c r="Z82" s="140" t="str">
        <f t="shared" si="27"/>
        <v/>
      </c>
      <c r="AA82" s="140">
        <f t="shared" si="28"/>
        <v>39.008278217667161</v>
      </c>
      <c r="AB82" s="141" t="str">
        <f t="shared" si="33"/>
        <v/>
      </c>
      <c r="AK82" s="160"/>
      <c r="AL82" s="161"/>
    </row>
    <row r="83" spans="1:38" x14ac:dyDescent="0.25">
      <c r="A83" s="114"/>
      <c r="B83" s="135" t="s">
        <v>222</v>
      </c>
      <c r="C83" s="116">
        <f t="shared" si="19"/>
        <v>5</v>
      </c>
      <c r="D83" s="117">
        <v>750</v>
      </c>
      <c r="E83" s="118">
        <f t="shared" si="20"/>
        <v>3750</v>
      </c>
      <c r="F83" s="119" t="s">
        <v>39</v>
      </c>
      <c r="G83" s="167"/>
      <c r="H83" s="86" t="str">
        <f t="shared" si="21"/>
        <v/>
      </c>
      <c r="I83" s="137">
        <v>5</v>
      </c>
      <c r="J83" s="122">
        <f t="shared" si="22"/>
        <v>3750</v>
      </c>
      <c r="K83" s="123"/>
      <c r="L83" s="122" t="str">
        <f t="shared" si="23"/>
        <v/>
      </c>
      <c r="M83" s="123"/>
      <c r="N83" s="122" t="str">
        <f t="shared" si="18"/>
        <v/>
      </c>
      <c r="O83" s="124"/>
      <c r="P83" s="122" t="str">
        <f t="shared" si="17"/>
        <v/>
      </c>
      <c r="Q83" s="138"/>
      <c r="R83" s="126" t="str">
        <f t="shared" si="24"/>
        <v/>
      </c>
      <c r="S83" s="127"/>
      <c r="T83" s="139" t="str">
        <f t="shared" si="29"/>
        <v/>
      </c>
      <c r="U83" s="140" t="str">
        <f t="shared" si="25"/>
        <v/>
      </c>
      <c r="V83" s="140" t="str">
        <f t="shared" si="30"/>
        <v/>
      </c>
      <c r="W83" s="141" t="str">
        <f t="shared" si="31"/>
        <v/>
      </c>
      <c r="X83" s="131" t="str">
        <f t="shared" si="32"/>
        <v/>
      </c>
      <c r="Y83" s="139">
        <f t="shared" si="26"/>
        <v>3750</v>
      </c>
      <c r="Z83" s="140" t="str">
        <f t="shared" si="27"/>
        <v/>
      </c>
      <c r="AA83" s="140" t="str">
        <f t="shared" si="28"/>
        <v/>
      </c>
      <c r="AB83" s="141" t="str">
        <f t="shared" si="33"/>
        <v/>
      </c>
      <c r="AK83" s="149"/>
      <c r="AL83" s="150"/>
    </row>
    <row r="84" spans="1:38" x14ac:dyDescent="0.25">
      <c r="A84" s="114"/>
      <c r="B84" s="135" t="s">
        <v>223</v>
      </c>
      <c r="C84" s="116">
        <f t="shared" si="19"/>
        <v>5</v>
      </c>
      <c r="D84" s="117">
        <v>1200</v>
      </c>
      <c r="E84" s="118">
        <f t="shared" si="20"/>
        <v>6000</v>
      </c>
      <c r="F84" s="119" t="s">
        <v>39</v>
      </c>
      <c r="G84" s="167"/>
      <c r="H84" s="86" t="str">
        <f t="shared" si="21"/>
        <v/>
      </c>
      <c r="I84" s="137">
        <v>5</v>
      </c>
      <c r="J84" s="122">
        <f t="shared" si="22"/>
        <v>6000</v>
      </c>
      <c r="K84" s="123"/>
      <c r="L84" s="122" t="str">
        <f t="shared" si="23"/>
        <v/>
      </c>
      <c r="M84" s="123"/>
      <c r="N84" s="122" t="str">
        <f t="shared" si="18"/>
        <v/>
      </c>
      <c r="O84" s="124"/>
      <c r="P84" s="122" t="str">
        <f t="shared" si="17"/>
        <v/>
      </c>
      <c r="Q84" s="138"/>
      <c r="R84" s="126" t="str">
        <f t="shared" si="24"/>
        <v/>
      </c>
      <c r="S84" s="127"/>
      <c r="T84" s="139" t="str">
        <f t="shared" si="29"/>
        <v/>
      </c>
      <c r="U84" s="140" t="str">
        <f t="shared" si="25"/>
        <v/>
      </c>
      <c r="V84" s="140" t="str">
        <f t="shared" si="30"/>
        <v/>
      </c>
      <c r="W84" s="141" t="str">
        <f t="shared" si="31"/>
        <v/>
      </c>
      <c r="X84" s="131" t="str">
        <f t="shared" si="32"/>
        <v/>
      </c>
      <c r="Y84" s="139">
        <f t="shared" si="26"/>
        <v>6000</v>
      </c>
      <c r="Z84" s="140" t="str">
        <f t="shared" si="27"/>
        <v/>
      </c>
      <c r="AA84" s="140" t="str">
        <f t="shared" si="28"/>
        <v/>
      </c>
      <c r="AB84" s="141" t="str">
        <f t="shared" si="33"/>
        <v/>
      </c>
    </row>
    <row r="85" spans="1:38" x14ac:dyDescent="0.25">
      <c r="A85" s="114"/>
      <c r="B85" s="159" t="s">
        <v>224</v>
      </c>
      <c r="C85" s="116">
        <f t="shared" si="19"/>
        <v>5</v>
      </c>
      <c r="D85" s="117">
        <v>800</v>
      </c>
      <c r="E85" s="118">
        <f t="shared" si="20"/>
        <v>4000</v>
      </c>
      <c r="F85" s="119" t="s">
        <v>39</v>
      </c>
      <c r="G85" s="167"/>
      <c r="H85" s="86" t="str">
        <f t="shared" si="21"/>
        <v/>
      </c>
      <c r="I85" s="137">
        <v>5</v>
      </c>
      <c r="J85" s="122">
        <f t="shared" si="22"/>
        <v>4000</v>
      </c>
      <c r="K85" s="123"/>
      <c r="L85" s="122" t="str">
        <f t="shared" si="23"/>
        <v/>
      </c>
      <c r="M85" s="123"/>
      <c r="N85" s="122" t="str">
        <f t="shared" si="18"/>
        <v/>
      </c>
      <c r="O85" s="124"/>
      <c r="P85" s="122" t="str">
        <f t="shared" si="17"/>
        <v/>
      </c>
      <c r="Q85" s="138"/>
      <c r="R85" s="126" t="str">
        <f t="shared" si="24"/>
        <v/>
      </c>
      <c r="S85" s="127"/>
      <c r="T85" s="139" t="str">
        <f t="shared" si="29"/>
        <v/>
      </c>
      <c r="U85" s="140" t="str">
        <f t="shared" si="25"/>
        <v/>
      </c>
      <c r="V85" s="140" t="str">
        <f t="shared" si="30"/>
        <v/>
      </c>
      <c r="W85" s="141" t="str">
        <f t="shared" si="31"/>
        <v/>
      </c>
      <c r="X85" s="131" t="str">
        <f t="shared" si="32"/>
        <v/>
      </c>
      <c r="Y85" s="139">
        <f t="shared" si="26"/>
        <v>4000</v>
      </c>
      <c r="Z85" s="140" t="str">
        <f t="shared" si="27"/>
        <v/>
      </c>
      <c r="AA85" s="140" t="str">
        <f t="shared" si="28"/>
        <v/>
      </c>
      <c r="AB85" s="141" t="str">
        <f t="shared" si="33"/>
        <v/>
      </c>
      <c r="AK85" s="160"/>
      <c r="AL85" s="161"/>
    </row>
    <row r="86" spans="1:38" ht="15.75" thickBot="1" x14ac:dyDescent="0.3">
      <c r="A86" s="114"/>
      <c r="B86" s="159" t="s">
        <v>225</v>
      </c>
      <c r="C86" s="116">
        <f t="shared" si="19"/>
        <v>3</v>
      </c>
      <c r="D86" s="117">
        <v>800</v>
      </c>
      <c r="E86" s="118">
        <f t="shared" si="20"/>
        <v>2400</v>
      </c>
      <c r="F86" s="119" t="s">
        <v>39</v>
      </c>
      <c r="G86" s="167"/>
      <c r="H86" s="86" t="str">
        <f t="shared" si="21"/>
        <v/>
      </c>
      <c r="I86" s="137">
        <v>3</v>
      </c>
      <c r="J86" s="122">
        <f t="shared" si="22"/>
        <v>2400</v>
      </c>
      <c r="K86" s="123"/>
      <c r="L86" s="122" t="str">
        <f t="shared" si="23"/>
        <v/>
      </c>
      <c r="M86" s="123"/>
      <c r="N86" s="122" t="str">
        <f t="shared" si="18"/>
        <v/>
      </c>
      <c r="O86" s="124"/>
      <c r="P86" s="122" t="str">
        <f t="shared" si="17"/>
        <v/>
      </c>
      <c r="Q86" s="138"/>
      <c r="R86" s="126" t="str">
        <f t="shared" si="24"/>
        <v/>
      </c>
      <c r="S86" s="127"/>
      <c r="T86" s="168" t="str">
        <f t="shared" si="29"/>
        <v/>
      </c>
      <c r="U86" s="169" t="str">
        <f t="shared" si="25"/>
        <v/>
      </c>
      <c r="V86" s="169" t="str">
        <f t="shared" si="30"/>
        <v/>
      </c>
      <c r="W86" s="170" t="str">
        <f t="shared" si="31"/>
        <v/>
      </c>
      <c r="X86" s="131" t="str">
        <f t="shared" si="32"/>
        <v/>
      </c>
      <c r="Y86" s="168">
        <f t="shared" si="26"/>
        <v>2400</v>
      </c>
      <c r="Z86" s="169" t="str">
        <f t="shared" si="27"/>
        <v/>
      </c>
      <c r="AA86" s="169" t="str">
        <f t="shared" si="28"/>
        <v/>
      </c>
      <c r="AB86" s="170" t="str">
        <f t="shared" si="33"/>
        <v/>
      </c>
      <c r="AK86" s="149"/>
      <c r="AL86" s="150"/>
    </row>
    <row r="87" spans="1:38" x14ac:dyDescent="0.25">
      <c r="A87" s="114"/>
      <c r="B87" s="171" t="s">
        <v>226</v>
      </c>
      <c r="C87" s="172"/>
      <c r="D87" s="173"/>
      <c r="E87" s="174">
        <f>SUM(E7:E86)</f>
        <v>335000</v>
      </c>
      <c r="F87" s="175"/>
      <c r="G87" s="175"/>
      <c r="H87" s="176"/>
      <c r="I87" s="177"/>
      <c r="J87" s="178">
        <f>SUM(J7:J86)</f>
        <v>323550</v>
      </c>
      <c r="K87" s="179"/>
      <c r="L87" s="178">
        <f>SUM(L7:L86)</f>
        <v>0</v>
      </c>
      <c r="M87" s="179"/>
      <c r="N87" s="178">
        <f>SUM(N7:N86)</f>
        <v>0</v>
      </c>
      <c r="O87" s="178"/>
      <c r="P87" s="178">
        <f>SUM(P7:P86)</f>
        <v>0</v>
      </c>
      <c r="Q87" s="180"/>
      <c r="R87" s="178">
        <f>SUM(R7:R86)</f>
        <v>11450</v>
      </c>
      <c r="S87" s="181"/>
      <c r="T87" s="182">
        <f>SUM(T7:T86)</f>
        <v>9961.1840480257033</v>
      </c>
      <c r="U87" s="182">
        <f>SUM(U7:U86)</f>
        <v>0</v>
      </c>
      <c r="V87" s="182">
        <f>SUM(V7:V86)</f>
        <v>1488.8159519742965</v>
      </c>
      <c r="W87" s="182">
        <f>SUM(W7:W86)</f>
        <v>0</v>
      </c>
      <c r="X87" s="178"/>
      <c r="Y87" s="182">
        <f>SUM(Y7:Y86)</f>
        <v>333511.18404802564</v>
      </c>
      <c r="Z87" s="182">
        <f>SUM(Z7:Z86)</f>
        <v>0</v>
      </c>
      <c r="AA87" s="178">
        <f>SUM(AA7:AA86)</f>
        <v>1488.8159519742965</v>
      </c>
      <c r="AB87" s="183">
        <f>SUM(AB7:AB86)</f>
        <v>0</v>
      </c>
      <c r="AC87" s="184"/>
      <c r="AF87" s="185"/>
      <c r="AG87" s="185"/>
      <c r="AH87" s="185"/>
      <c r="AI87" s="185"/>
      <c r="AJ87" s="185"/>
      <c r="AK87" s="185"/>
      <c r="AL87" s="185"/>
    </row>
    <row r="88" spans="1:38" s="185" customFormat="1" x14ac:dyDescent="0.25">
      <c r="A88" s="114"/>
      <c r="B88" s="186" t="s">
        <v>227</v>
      </c>
      <c r="C88" s="187"/>
      <c r="D88" s="188"/>
      <c r="E88" s="189">
        <f>SUMIF($F$7:$F$86,"x",$E$7:$E$86)</f>
        <v>335000</v>
      </c>
      <c r="F88" s="190"/>
      <c r="G88" s="190"/>
      <c r="H88" s="191"/>
      <c r="I88" s="192"/>
      <c r="J88" s="193">
        <f>SUMIF($F$7:$F$86,"x",J$7:J$86)</f>
        <v>323550</v>
      </c>
      <c r="K88" s="194"/>
      <c r="L88" s="193">
        <f>SUMIF($F$7:$F$86,"x",L$7:L$86)</f>
        <v>0</v>
      </c>
      <c r="M88" s="194"/>
      <c r="N88" s="193">
        <f>SUMIF($F$7:$F$86,"x",N$7:N$86)</f>
        <v>0</v>
      </c>
      <c r="O88" s="193"/>
      <c r="P88" s="193">
        <f>SUMIF($F$7:$F$86,"x",P$7:P$86)</f>
        <v>0</v>
      </c>
      <c r="Q88" s="195"/>
      <c r="R88" s="193">
        <f>SUMIF($F$7:$F$86,"x",R$7:R$86)</f>
        <v>11450</v>
      </c>
      <c r="S88" s="193"/>
      <c r="T88" s="193">
        <f>SUMIF($F$7:$F$86,"x",T$7:T$86)</f>
        <v>9961.1840480257033</v>
      </c>
      <c r="U88" s="193">
        <f>SUMIF($F$7:$F$86,"x",U$7:U$86)</f>
        <v>0</v>
      </c>
      <c r="V88" s="193">
        <f>SUMIF($F$7:$F$86,"x",V$7:V$86)</f>
        <v>1488.8159519742965</v>
      </c>
      <c r="W88" s="193">
        <f>SUMIF($F$7:$F$86,"x",W$7:W$86)</f>
        <v>0</v>
      </c>
      <c r="X88" s="196"/>
      <c r="Y88" s="193">
        <f>SUMIF($F$7:$F$86,"x",Y$7:Y$86)</f>
        <v>333511.18404802564</v>
      </c>
      <c r="Z88" s="193">
        <f>SUMIF($F$7:$F$86,"x",Z$7:Z$86)</f>
        <v>0</v>
      </c>
      <c r="AA88" s="193">
        <f>SUMIF($F$7:$F$86,"x",AA$7:AA$86)</f>
        <v>1488.8159519742965</v>
      </c>
      <c r="AB88" s="197">
        <f>SUMIF($F$7:$F$86,"x",AB$7:AB$86)</f>
        <v>0</v>
      </c>
      <c r="AC88" s="198"/>
      <c r="AF88" s="86"/>
      <c r="AG88" s="86"/>
      <c r="AH88" s="86"/>
      <c r="AI88" s="86"/>
      <c r="AJ88" s="86"/>
      <c r="AK88" s="86"/>
      <c r="AL88" s="86"/>
    </row>
    <row r="89" spans="1:38" s="185" customFormat="1" x14ac:dyDescent="0.25">
      <c r="A89" s="114"/>
      <c r="B89" s="186" t="s">
        <v>228</v>
      </c>
      <c r="C89" s="187"/>
      <c r="D89" s="188"/>
      <c r="E89" s="199">
        <f>SUMIF($G$7:$G$86,"x",$E$7:$E$86)</f>
        <v>0</v>
      </c>
      <c r="F89" s="190"/>
      <c r="G89" s="190"/>
      <c r="H89" s="191"/>
      <c r="I89" s="192"/>
      <c r="J89" s="193">
        <f>SUMIF($G$7:$G$86,"x",J$7:J$86)</f>
        <v>0</v>
      </c>
      <c r="K89" s="194"/>
      <c r="L89" s="193">
        <f>SUMIF($G$7:$G$86,"x",L$7:L$86)</f>
        <v>0</v>
      </c>
      <c r="M89" s="194"/>
      <c r="N89" s="193">
        <f>SUMIF($G$7:$G$86,"x",N$7:N$86)</f>
        <v>0</v>
      </c>
      <c r="O89" s="193"/>
      <c r="P89" s="193">
        <f>SUMIF($G$7:$G$86,"x",P$7:P$86)</f>
        <v>0</v>
      </c>
      <c r="Q89" s="195"/>
      <c r="R89" s="193">
        <f>SUMIF($G$7:$G$86,"x",R$7:R$86)</f>
        <v>0</v>
      </c>
      <c r="S89" s="193"/>
      <c r="T89" s="193">
        <f>SUMIF($G$7:$G$86,"x",T$7:T$86)</f>
        <v>0</v>
      </c>
      <c r="U89" s="193">
        <f>SUMIF($G$7:$G$86,"x",U$7:U$86)</f>
        <v>0</v>
      </c>
      <c r="V89" s="193">
        <f>SUMIF($G$7:$G$86,"x",V$7:V$86)</f>
        <v>0</v>
      </c>
      <c r="W89" s="193">
        <f>SUMIF($G$7:$G$86,"x",W$7:W$86)</f>
        <v>0</v>
      </c>
      <c r="X89" s="196"/>
      <c r="Y89" s="193">
        <f>SUMIF($G$7:$G$86,"x",Y$7:Y$86)</f>
        <v>0</v>
      </c>
      <c r="Z89" s="193">
        <f>SUMIF($G$7:$G$86,"x",Z$7:Z$86)</f>
        <v>0</v>
      </c>
      <c r="AA89" s="193">
        <f>SUMIF($G$7:$G$86,"x",AA$7:AA$86)</f>
        <v>0</v>
      </c>
      <c r="AB89" s="197">
        <f>SUMIF($G$7:$G$86,"x",AB$7:AB$86)</f>
        <v>0</v>
      </c>
      <c r="AC89" s="198"/>
    </row>
    <row r="90" spans="1:38" x14ac:dyDescent="0.25">
      <c r="A90" s="114"/>
      <c r="B90" s="200" t="s">
        <v>35</v>
      </c>
      <c r="C90" s="201"/>
      <c r="D90" s="202"/>
      <c r="E90" s="203">
        <f>E87*2.5%</f>
        <v>8375</v>
      </c>
      <c r="F90" s="204"/>
      <c r="G90" s="204"/>
      <c r="H90" s="205"/>
      <c r="I90" s="206"/>
      <c r="J90" s="207">
        <f>J87*2.5%</f>
        <v>8088.75</v>
      </c>
      <c r="K90" s="208"/>
      <c r="L90" s="207">
        <f>L87*2.5%</f>
        <v>0</v>
      </c>
      <c r="M90" s="208"/>
      <c r="N90" s="207">
        <f>N87*2.5%</f>
        <v>0</v>
      </c>
      <c r="O90" s="207"/>
      <c r="P90" s="207">
        <f>P87*2.5%</f>
        <v>0</v>
      </c>
      <c r="Q90" s="206"/>
      <c r="R90" s="207">
        <f>R87*2.5%</f>
        <v>286.25</v>
      </c>
      <c r="S90" s="207"/>
      <c r="T90" s="207">
        <f>T87*2.5%</f>
        <v>249.02960120064259</v>
      </c>
      <c r="U90" s="207">
        <f>U87*2.5%</f>
        <v>0</v>
      </c>
      <c r="V90" s="207">
        <f>V87*2.5%</f>
        <v>37.220398799357412</v>
      </c>
      <c r="W90" s="207">
        <f>W87*2.5%</f>
        <v>0</v>
      </c>
      <c r="X90" s="207"/>
      <c r="Y90" s="207">
        <f>Y87*2.5%</f>
        <v>8337.779601200642</v>
      </c>
      <c r="Z90" s="207">
        <f>Z87*2.5%</f>
        <v>0</v>
      </c>
      <c r="AA90" s="207">
        <f>AA87*2.5%</f>
        <v>37.220398799357412</v>
      </c>
      <c r="AB90" s="209">
        <f>AB87*2.5%</f>
        <v>0</v>
      </c>
      <c r="AF90" s="185"/>
      <c r="AG90" s="185"/>
      <c r="AH90" s="185"/>
      <c r="AI90" s="185"/>
      <c r="AJ90" s="185"/>
      <c r="AK90" s="185"/>
      <c r="AL90" s="185"/>
    </row>
    <row r="91" spans="1:38" s="185" customFormat="1" x14ac:dyDescent="0.25">
      <c r="A91" s="114"/>
      <c r="B91" s="186" t="s">
        <v>227</v>
      </c>
      <c r="C91" s="210"/>
      <c r="D91" s="211"/>
      <c r="E91" s="193">
        <f>E90*E88/E87</f>
        <v>8375</v>
      </c>
      <c r="F91" s="212"/>
      <c r="G91" s="212"/>
      <c r="H91" s="213"/>
      <c r="I91" s="214"/>
      <c r="J91" s="193">
        <f>IFERROR(J90*J88/J87,0)</f>
        <v>8088.75</v>
      </c>
      <c r="K91" s="193"/>
      <c r="L91" s="193">
        <f t="shared" ref="L91:AB92" si="34">IFERROR(L90*L88/L87,0)</f>
        <v>0</v>
      </c>
      <c r="M91" s="193"/>
      <c r="N91" s="193">
        <f t="shared" si="34"/>
        <v>0</v>
      </c>
      <c r="O91" s="193"/>
      <c r="P91" s="193">
        <f t="shared" si="34"/>
        <v>0</v>
      </c>
      <c r="Q91" s="193"/>
      <c r="R91" s="193">
        <f t="shared" si="34"/>
        <v>286.25</v>
      </c>
      <c r="S91" s="193"/>
      <c r="T91" s="193">
        <f t="shared" si="34"/>
        <v>249.02960120064259</v>
      </c>
      <c r="U91" s="193">
        <f t="shared" si="34"/>
        <v>0</v>
      </c>
      <c r="V91" s="193">
        <f t="shared" si="34"/>
        <v>37.220398799357412</v>
      </c>
      <c r="W91" s="193">
        <f t="shared" si="34"/>
        <v>0</v>
      </c>
      <c r="X91" s="193"/>
      <c r="Y91" s="193">
        <f t="shared" si="34"/>
        <v>8337.779601200642</v>
      </c>
      <c r="Z91" s="193">
        <f t="shared" si="34"/>
        <v>0</v>
      </c>
      <c r="AA91" s="193">
        <f t="shared" si="34"/>
        <v>37.220398799357412</v>
      </c>
      <c r="AB91" s="300">
        <f t="shared" si="34"/>
        <v>0</v>
      </c>
      <c r="AF91" s="86"/>
      <c r="AG91" s="86"/>
      <c r="AH91" s="86"/>
      <c r="AI91" s="86"/>
      <c r="AJ91" s="86"/>
      <c r="AK91" s="86"/>
      <c r="AL91" s="86"/>
    </row>
    <row r="92" spans="1:38" s="185" customFormat="1" x14ac:dyDescent="0.25">
      <c r="A92" s="114"/>
      <c r="B92" s="186" t="s">
        <v>228</v>
      </c>
      <c r="C92" s="210"/>
      <c r="D92" s="211"/>
      <c r="E92" s="193">
        <f>E90*E89/E87</f>
        <v>0</v>
      </c>
      <c r="F92" s="212"/>
      <c r="G92" s="212"/>
      <c r="H92" s="213"/>
      <c r="I92" s="214"/>
      <c r="J92" s="193">
        <f>IFERROR(J91*J89/J88,0)</f>
        <v>0</v>
      </c>
      <c r="K92" s="193"/>
      <c r="L92" s="193">
        <f t="shared" si="34"/>
        <v>0</v>
      </c>
      <c r="M92" s="193"/>
      <c r="N92" s="193">
        <f t="shared" si="34"/>
        <v>0</v>
      </c>
      <c r="O92" s="193"/>
      <c r="P92" s="193">
        <f t="shared" si="34"/>
        <v>0</v>
      </c>
      <c r="Q92" s="193"/>
      <c r="R92" s="193">
        <f t="shared" si="34"/>
        <v>0</v>
      </c>
      <c r="S92" s="193"/>
      <c r="T92" s="193">
        <f t="shared" si="34"/>
        <v>0</v>
      </c>
      <c r="U92" s="193">
        <f t="shared" si="34"/>
        <v>0</v>
      </c>
      <c r="V92" s="193">
        <f t="shared" si="34"/>
        <v>0</v>
      </c>
      <c r="W92" s="193">
        <f t="shared" si="34"/>
        <v>0</v>
      </c>
      <c r="X92" s="193"/>
      <c r="Y92" s="193">
        <f t="shared" si="34"/>
        <v>0</v>
      </c>
      <c r="Z92" s="193">
        <f t="shared" si="34"/>
        <v>0</v>
      </c>
      <c r="AA92" s="193">
        <f t="shared" si="34"/>
        <v>0</v>
      </c>
      <c r="AB92" s="301">
        <f t="shared" si="34"/>
        <v>0</v>
      </c>
    </row>
    <row r="93" spans="1:38" x14ac:dyDescent="0.25">
      <c r="A93" s="114"/>
      <c r="B93" s="215" t="s">
        <v>229</v>
      </c>
      <c r="C93" s="216"/>
      <c r="D93" s="217"/>
      <c r="E93" s="218">
        <f>SUM(E88:E90)</f>
        <v>343375</v>
      </c>
      <c r="F93" s="217"/>
      <c r="G93" s="217"/>
      <c r="H93" s="216"/>
      <c r="I93" s="219"/>
      <c r="J93" s="220">
        <f>J87+J90</f>
        <v>331638.75</v>
      </c>
      <c r="K93" s="221"/>
      <c r="L93" s="220">
        <f>L87+L90</f>
        <v>0</v>
      </c>
      <c r="M93" s="221"/>
      <c r="N93" s="220">
        <f>N87+N90</f>
        <v>0</v>
      </c>
      <c r="O93" s="220"/>
      <c r="P93" s="220">
        <f>P87+P90</f>
        <v>0</v>
      </c>
      <c r="Q93" s="219"/>
      <c r="R93" s="220">
        <f>R87+R90</f>
        <v>11736.25</v>
      </c>
      <c r="S93" s="222"/>
      <c r="T93" s="220">
        <f t="shared" ref="T93:W95" si="35">T87+T90</f>
        <v>10210.213649226345</v>
      </c>
      <c r="U93" s="220">
        <f t="shared" si="35"/>
        <v>0</v>
      </c>
      <c r="V93" s="220">
        <f t="shared" si="35"/>
        <v>1526.0363507736538</v>
      </c>
      <c r="W93" s="220">
        <f t="shared" si="35"/>
        <v>0</v>
      </c>
      <c r="X93" s="220"/>
      <c r="Y93" s="220">
        <f t="shared" ref="Y93:AB95" si="36">Y87+Y90</f>
        <v>341848.96364922629</v>
      </c>
      <c r="Z93" s="220">
        <f t="shared" si="36"/>
        <v>0</v>
      </c>
      <c r="AA93" s="220">
        <f t="shared" si="36"/>
        <v>1526.0363507736538</v>
      </c>
      <c r="AB93" s="223">
        <f t="shared" si="36"/>
        <v>0</v>
      </c>
      <c r="AF93" s="185"/>
      <c r="AG93" s="185"/>
      <c r="AH93" s="185"/>
      <c r="AI93" s="185"/>
      <c r="AJ93" s="185"/>
      <c r="AK93" s="185"/>
      <c r="AL93" s="185"/>
    </row>
    <row r="94" spans="1:38" s="185" customFormat="1" x14ac:dyDescent="0.25">
      <c r="A94" s="114"/>
      <c r="B94" s="186" t="s">
        <v>230</v>
      </c>
      <c r="C94" s="224"/>
      <c r="D94" s="188"/>
      <c r="E94" s="189">
        <f>SUMIF($F$7:$F$86,"x",$E$7:$E$86)</f>
        <v>335000</v>
      </c>
      <c r="F94" s="188"/>
      <c r="G94" s="188"/>
      <c r="H94" s="224"/>
      <c r="I94" s="214"/>
      <c r="J94" s="193">
        <f>J88+J91</f>
        <v>331638.75</v>
      </c>
      <c r="K94" s="195"/>
      <c r="L94" s="193">
        <f>L88+L91</f>
        <v>0</v>
      </c>
      <c r="M94" s="195"/>
      <c r="N94" s="193">
        <f>N88+N91</f>
        <v>0</v>
      </c>
      <c r="O94" s="193"/>
      <c r="P94" s="193">
        <f>P88+P91</f>
        <v>0</v>
      </c>
      <c r="Q94" s="214"/>
      <c r="R94" s="193">
        <f>R88+R91</f>
        <v>11736.25</v>
      </c>
      <c r="S94" s="193"/>
      <c r="T94" s="193">
        <f t="shared" si="35"/>
        <v>10210.213649226345</v>
      </c>
      <c r="U94" s="193">
        <f t="shared" si="35"/>
        <v>0</v>
      </c>
      <c r="V94" s="193">
        <f t="shared" si="35"/>
        <v>1526.0363507736538</v>
      </c>
      <c r="W94" s="193">
        <f t="shared" si="35"/>
        <v>0</v>
      </c>
      <c r="X94" s="193"/>
      <c r="Y94" s="193">
        <f t="shared" si="36"/>
        <v>341848.96364922629</v>
      </c>
      <c r="Z94" s="193">
        <f t="shared" si="36"/>
        <v>0</v>
      </c>
      <c r="AA94" s="193">
        <f t="shared" si="36"/>
        <v>1526.0363507736538</v>
      </c>
      <c r="AB94" s="197">
        <f t="shared" si="36"/>
        <v>0</v>
      </c>
      <c r="AF94" s="86"/>
      <c r="AG94" s="86"/>
      <c r="AH94" s="86"/>
      <c r="AI94" s="86"/>
      <c r="AJ94" s="86"/>
      <c r="AK94" s="86"/>
      <c r="AL94" s="86"/>
    </row>
    <row r="95" spans="1:38" s="185" customFormat="1" x14ac:dyDescent="0.25">
      <c r="A95" s="114"/>
      <c r="B95" s="186" t="s">
        <v>231</v>
      </c>
      <c r="C95" s="224"/>
      <c r="D95" s="188"/>
      <c r="E95" s="199">
        <f>SUMIF($G$7:$G$86,"x",$E$7:$E$86)</f>
        <v>0</v>
      </c>
      <c r="F95" s="188"/>
      <c r="G95" s="188"/>
      <c r="H95" s="224"/>
      <c r="I95" s="214"/>
      <c r="J95" s="193">
        <f>J89+J92</f>
        <v>0</v>
      </c>
      <c r="K95" s="195"/>
      <c r="L95" s="193">
        <f>L89+L92</f>
        <v>0</v>
      </c>
      <c r="M95" s="195"/>
      <c r="N95" s="193">
        <f>N89+N92</f>
        <v>0</v>
      </c>
      <c r="O95" s="193"/>
      <c r="P95" s="193">
        <f>P89+P92</f>
        <v>0</v>
      </c>
      <c r="Q95" s="214"/>
      <c r="R95" s="193">
        <f>R89+R92</f>
        <v>0</v>
      </c>
      <c r="S95" s="193"/>
      <c r="T95" s="193">
        <f t="shared" si="35"/>
        <v>0</v>
      </c>
      <c r="U95" s="193">
        <f t="shared" si="35"/>
        <v>0</v>
      </c>
      <c r="V95" s="193">
        <f t="shared" si="35"/>
        <v>0</v>
      </c>
      <c r="W95" s="193">
        <f t="shared" si="35"/>
        <v>0</v>
      </c>
      <c r="X95" s="193"/>
      <c r="Y95" s="193">
        <f t="shared" si="36"/>
        <v>0</v>
      </c>
      <c r="Z95" s="193">
        <f t="shared" si="36"/>
        <v>0</v>
      </c>
      <c r="AA95" s="193">
        <f t="shared" si="36"/>
        <v>0</v>
      </c>
      <c r="AB95" s="197">
        <f t="shared" si="36"/>
        <v>0</v>
      </c>
      <c r="AF95" s="86"/>
      <c r="AG95" s="86"/>
      <c r="AH95" s="86"/>
      <c r="AI95" s="86"/>
      <c r="AJ95" s="86"/>
      <c r="AK95" s="86"/>
      <c r="AL95" s="86"/>
    </row>
    <row r="96" spans="1:38" x14ac:dyDescent="0.25">
      <c r="A96" s="114"/>
      <c r="B96" s="200" t="s">
        <v>232</v>
      </c>
      <c r="C96" s="225"/>
      <c r="D96" s="202"/>
      <c r="E96" s="203">
        <v>1581.1964550065634</v>
      </c>
      <c r="F96" s="204"/>
      <c r="G96" s="204"/>
      <c r="H96" s="205"/>
      <c r="I96" s="206"/>
      <c r="J96" s="207">
        <f>$E$96*J87/$E$87</f>
        <v>1527.1525761712644</v>
      </c>
      <c r="K96" s="208"/>
      <c r="L96" s="207">
        <f>$E$96*L87/$E$87</f>
        <v>0</v>
      </c>
      <c r="M96" s="208"/>
      <c r="N96" s="207">
        <f>$E$96*N87/$E$87</f>
        <v>0</v>
      </c>
      <c r="O96" s="207"/>
      <c r="P96" s="207">
        <f>$E$96*P87/$E$87</f>
        <v>0</v>
      </c>
      <c r="Q96" s="206"/>
      <c r="R96" s="207">
        <f>$E$96*R87/$E$87</f>
        <v>54.043878835298955</v>
      </c>
      <c r="S96" s="207"/>
      <c r="T96" s="207">
        <f>$E$96*T87/$E$87</f>
        <v>47.01668329673484</v>
      </c>
      <c r="U96" s="207">
        <f>$E$96*U87/$E$87</f>
        <v>0</v>
      </c>
      <c r="V96" s="207">
        <f>$E$96*V87/$E$87</f>
        <v>7.0271955385641185</v>
      </c>
      <c r="W96" s="207">
        <f>$E$96*W87/$E$87</f>
        <v>0</v>
      </c>
      <c r="X96" s="207"/>
      <c r="Y96" s="207">
        <f>$E$96*Y87/$E$87</f>
        <v>1574.1692594679989</v>
      </c>
      <c r="Z96" s="207">
        <f>$E$96*Z87/$E$87</f>
        <v>0</v>
      </c>
      <c r="AA96" s="207">
        <f>$E$96*AA87/$E$87</f>
        <v>7.0271955385641185</v>
      </c>
      <c r="AB96" s="209">
        <f>$E$96*AB87/$E$87</f>
        <v>0</v>
      </c>
    </row>
    <row r="97" spans="1:28" ht="15.75" thickBot="1" x14ac:dyDescent="0.3">
      <c r="A97" s="114"/>
      <c r="B97" s="226" t="s">
        <v>233</v>
      </c>
      <c r="C97" s="227"/>
      <c r="D97" s="228"/>
      <c r="E97" s="227">
        <v>0</v>
      </c>
      <c r="F97" s="228"/>
      <c r="G97" s="228"/>
      <c r="H97" s="227"/>
      <c r="I97" s="229"/>
      <c r="J97" s="230">
        <f>$E$97*J87/$E$87</f>
        <v>0</v>
      </c>
      <c r="K97" s="231"/>
      <c r="L97" s="230">
        <f>$E$97*L87/$E$87</f>
        <v>0</v>
      </c>
      <c r="M97" s="231"/>
      <c r="N97" s="230">
        <f>$E$97*N87/$E$87</f>
        <v>0</v>
      </c>
      <c r="O97" s="230"/>
      <c r="P97" s="230">
        <f>$E$97*P87/$E$87</f>
        <v>0</v>
      </c>
      <c r="Q97" s="229"/>
      <c r="R97" s="230">
        <f>$E$97*R87/$E$87</f>
        <v>0</v>
      </c>
      <c r="S97" s="232"/>
      <c r="T97" s="230">
        <f>$E$97*T87/$E$87</f>
        <v>0</v>
      </c>
      <c r="U97" s="230">
        <f>$E$97*U87/$E$87</f>
        <v>0</v>
      </c>
      <c r="V97" s="230">
        <f>$E$97*V87/$E$87</f>
        <v>0</v>
      </c>
      <c r="W97" s="230">
        <f>$E$97*W87/$E$87</f>
        <v>0</v>
      </c>
      <c r="X97" s="232"/>
      <c r="Y97" s="230">
        <f>$E$97*Y87/$E$87</f>
        <v>0</v>
      </c>
      <c r="Z97" s="230">
        <f>$E$97*Z87/$E$87</f>
        <v>0</v>
      </c>
      <c r="AA97" s="230">
        <f>$E$97*AA87/$E$87</f>
        <v>0</v>
      </c>
      <c r="AB97" s="233">
        <f>$E$97*AB87/$E$87</f>
        <v>0</v>
      </c>
    </row>
    <row r="98" spans="1:28" x14ac:dyDescent="0.25">
      <c r="A98" s="114"/>
      <c r="B98" s="234" t="s">
        <v>234</v>
      </c>
      <c r="C98" s="235">
        <v>0.2</v>
      </c>
      <c r="D98" s="236"/>
      <c r="E98" s="237">
        <f>E93*C98</f>
        <v>68675</v>
      </c>
      <c r="F98" s="238"/>
      <c r="G98" s="238"/>
      <c r="I98" s="238"/>
      <c r="J98" s="114"/>
      <c r="K98" s="239"/>
      <c r="L98" s="114"/>
      <c r="M98" s="239"/>
      <c r="N98" s="114"/>
      <c r="O98" s="114"/>
      <c r="P98" s="114"/>
      <c r="Q98" s="240"/>
      <c r="R98" s="114"/>
    </row>
    <row r="99" spans="1:28" ht="15.75" thickBot="1" x14ac:dyDescent="0.3">
      <c r="B99" s="241" t="s">
        <v>235</v>
      </c>
      <c r="C99" s="242"/>
      <c r="D99" s="243"/>
      <c r="E99" s="244">
        <f>SUM(E93,E98)</f>
        <v>412050</v>
      </c>
      <c r="F99" s="238"/>
      <c r="G99" s="238"/>
      <c r="I99" s="238"/>
      <c r="J99" s="114"/>
      <c r="K99" s="239"/>
      <c r="L99" s="114"/>
      <c r="M99" s="239"/>
      <c r="N99" s="114"/>
      <c r="O99" s="114"/>
      <c r="P99" s="114"/>
      <c r="Q99" s="240"/>
      <c r="R99" s="114"/>
    </row>
    <row r="100" spans="1:28" x14ac:dyDescent="0.25">
      <c r="D100" s="238"/>
      <c r="F100" s="238"/>
      <c r="G100" s="238"/>
      <c r="I100" s="238"/>
      <c r="J100" s="114"/>
      <c r="K100" s="239"/>
      <c r="L100" s="114"/>
      <c r="M100" s="239"/>
      <c r="N100" s="114"/>
      <c r="O100" s="114"/>
      <c r="P100" s="114"/>
      <c r="Q100" s="240"/>
      <c r="R100" s="114"/>
    </row>
    <row r="101" spans="1:28" x14ac:dyDescent="0.25">
      <c r="D101" s="238"/>
      <c r="F101" s="238"/>
      <c r="G101" s="238"/>
      <c r="I101" s="238"/>
      <c r="J101" s="114"/>
      <c r="K101" s="239"/>
      <c r="L101" s="114"/>
      <c r="M101" s="239"/>
      <c r="N101" s="114"/>
      <c r="O101" s="114"/>
      <c r="P101" s="114"/>
      <c r="Q101" s="240"/>
      <c r="R101" s="114"/>
    </row>
    <row r="102" spans="1:28" x14ac:dyDescent="0.25">
      <c r="D102" s="238"/>
      <c r="E102" s="245"/>
      <c r="F102" s="238"/>
      <c r="G102" s="238"/>
      <c r="I102" s="238"/>
      <c r="J102" s="114"/>
      <c r="K102" s="239"/>
      <c r="L102" s="114"/>
      <c r="M102" s="239"/>
      <c r="N102" s="114"/>
      <c r="O102" s="114"/>
      <c r="P102" s="114"/>
      <c r="Q102" s="240"/>
      <c r="R102" s="114"/>
    </row>
    <row r="103" spans="1:28" x14ac:dyDescent="0.25">
      <c r="D103" s="238"/>
      <c r="F103" s="238"/>
      <c r="G103" s="238"/>
      <c r="I103" s="238"/>
      <c r="J103" s="114"/>
      <c r="K103" s="239"/>
      <c r="L103" s="114"/>
      <c r="M103" s="239"/>
      <c r="N103" s="114"/>
      <c r="O103" s="114"/>
      <c r="P103" s="114"/>
      <c r="Q103" s="240"/>
      <c r="R103" s="114"/>
    </row>
    <row r="104" spans="1:28" x14ac:dyDescent="0.25">
      <c r="D104" s="238"/>
      <c r="F104" s="238"/>
      <c r="G104" s="238"/>
      <c r="I104" s="238"/>
      <c r="J104" s="114"/>
      <c r="K104" s="239"/>
      <c r="L104" s="114"/>
      <c r="M104" s="239"/>
      <c r="N104" s="114"/>
      <c r="O104" s="114"/>
      <c r="P104" s="114"/>
      <c r="Q104" s="240"/>
      <c r="R104" s="114"/>
    </row>
    <row r="105" spans="1:28" x14ac:dyDescent="0.25">
      <c r="D105" s="238"/>
      <c r="F105" s="238"/>
      <c r="G105" s="238"/>
      <c r="I105" s="238"/>
      <c r="J105" s="114"/>
      <c r="K105" s="239"/>
      <c r="L105" s="114"/>
      <c r="M105" s="239"/>
      <c r="N105" s="114"/>
      <c r="O105" s="114"/>
      <c r="P105" s="114"/>
      <c r="Q105" s="240"/>
      <c r="R105" s="114"/>
    </row>
    <row r="106" spans="1:28" x14ac:dyDescent="0.25">
      <c r="D106" s="238"/>
      <c r="F106" s="238"/>
      <c r="G106" s="238"/>
      <c r="I106" s="238"/>
      <c r="J106" s="114"/>
      <c r="K106" s="239"/>
      <c r="L106" s="114"/>
      <c r="M106" s="239"/>
      <c r="N106" s="114"/>
      <c r="O106" s="114"/>
      <c r="P106" s="114"/>
      <c r="Q106" s="240"/>
      <c r="R106" s="114"/>
    </row>
    <row r="107" spans="1:28" x14ac:dyDescent="0.25">
      <c r="D107" s="238"/>
      <c r="F107" s="238"/>
      <c r="G107" s="238"/>
      <c r="I107" s="238"/>
      <c r="K107" s="246"/>
      <c r="M107" s="246"/>
      <c r="Q107" s="238"/>
    </row>
    <row r="108" spans="1:28" x14ac:dyDescent="0.25">
      <c r="Q108" s="238"/>
    </row>
    <row r="109" spans="1:28" x14ac:dyDescent="0.25">
      <c r="Q109" s="238"/>
    </row>
    <row r="110" spans="1:28" x14ac:dyDescent="0.25">
      <c r="Q110" s="238"/>
    </row>
    <row r="129" spans="9:9" x14ac:dyDescent="0.25">
      <c r="I129" s="127"/>
    </row>
  </sheetData>
  <mergeCells count="4">
    <mergeCell ref="B4:G4"/>
    <mergeCell ref="I4:R4"/>
    <mergeCell ref="T4:V4"/>
    <mergeCell ref="Y4:AA4"/>
  </mergeCells>
  <conditionalFormatting sqref="X6">
    <cfRule type="expression" dxfId="65" priority="59">
      <formula>AND($AZ6&lt;&gt;"",$BI6="")</formula>
    </cfRule>
    <cfRule type="expression" dxfId="64" priority="60">
      <formula>$AZ6&lt;&gt;""</formula>
    </cfRule>
  </conditionalFormatting>
  <conditionalFormatting sqref="AF7:AN7 AG10:AL10 AF8:AL9 AM8:AN10">
    <cfRule type="expression" dxfId="63" priority="57">
      <formula>AND($BA7&lt;&gt;"",$BJ7="")</formula>
    </cfRule>
    <cfRule type="expression" dxfId="62" priority="58">
      <formula>$BA7&lt;&gt;""</formula>
    </cfRule>
  </conditionalFormatting>
  <conditionalFormatting sqref="M6">
    <cfRule type="expression" dxfId="61" priority="55">
      <formula>AND($AZ6&lt;&gt;"",$BI6="")</formula>
    </cfRule>
    <cfRule type="expression" dxfId="60" priority="56">
      <formula>$AZ6&lt;&gt;""</formula>
    </cfRule>
  </conditionalFormatting>
  <conditionalFormatting sqref="AF61:AL65 AF79:AL79 AF67:AL69 AF53:AL55 AF76:AL76 AF59:AL59 AF18:AL22">
    <cfRule type="expression" dxfId="59" priority="51">
      <formula>AND($BA20&lt;&gt;"",$BJ20="")</formula>
    </cfRule>
    <cfRule type="expression" dxfId="58" priority="52">
      <formula>$BA20&lt;&gt;""</formula>
    </cfRule>
  </conditionalFormatting>
  <conditionalFormatting sqref="K6">
    <cfRule type="expression" dxfId="57" priority="53">
      <formula>AND($AZ6&lt;&gt;"",$BI6="")</formula>
    </cfRule>
    <cfRule type="expression" dxfId="56" priority="54">
      <formula>$AZ6&lt;&gt;""</formula>
    </cfRule>
  </conditionalFormatting>
  <conditionalFormatting sqref="C6">
    <cfRule type="expression" dxfId="55" priority="49">
      <formula>AND($AZ6&lt;&gt;"",$BI6="")</formula>
    </cfRule>
    <cfRule type="expression" dxfId="54" priority="50">
      <formula>$AZ6&lt;&gt;""</formula>
    </cfRule>
  </conditionalFormatting>
  <conditionalFormatting sqref="U6">
    <cfRule type="expression" dxfId="53" priority="47">
      <formula>AND($AZ6&lt;&gt;"",$BI6="")</formula>
    </cfRule>
    <cfRule type="expression" dxfId="52" priority="48">
      <formula>$AZ6&lt;&gt;""</formula>
    </cfRule>
  </conditionalFormatting>
  <conditionalFormatting sqref="V6:W6">
    <cfRule type="expression" dxfId="51" priority="45">
      <formula>AND($AZ6&lt;&gt;"",$BI6="")</formula>
    </cfRule>
    <cfRule type="expression" dxfId="50" priority="46">
      <formula>$AZ6&lt;&gt;""</formula>
    </cfRule>
  </conditionalFormatting>
  <conditionalFormatting sqref="Z6">
    <cfRule type="expression" dxfId="49" priority="43">
      <formula>AND($AZ6&lt;&gt;"",$BI6="")</formula>
    </cfRule>
    <cfRule type="expression" dxfId="48" priority="44">
      <formula>$AZ6&lt;&gt;""</formula>
    </cfRule>
  </conditionalFormatting>
  <conditionalFormatting sqref="AA6">
    <cfRule type="expression" dxfId="47" priority="41">
      <formula>AND($AZ6&lt;&gt;"",$BI6="")</formula>
    </cfRule>
    <cfRule type="expression" dxfId="46" priority="42">
      <formula>$AZ6&lt;&gt;""</formula>
    </cfRule>
  </conditionalFormatting>
  <conditionalFormatting sqref="AK56:AL56">
    <cfRule type="expression" dxfId="45" priority="39">
      <formula>AND($AZ58&lt;&gt;"",$BI58="")</formula>
    </cfRule>
    <cfRule type="expression" dxfId="44" priority="40">
      <formula>$AZ58&lt;&gt;""</formula>
    </cfRule>
  </conditionalFormatting>
  <conditionalFormatting sqref="AF42:AL46">
    <cfRule type="expression" dxfId="43" priority="37">
      <formula>AND($BA44&lt;&gt;"",$BJ44="")</formula>
    </cfRule>
    <cfRule type="expression" dxfId="42" priority="38">
      <formula>$BA44&lt;&gt;""</formula>
    </cfRule>
  </conditionalFormatting>
  <conditionalFormatting sqref="AF47:AL51">
    <cfRule type="expression" dxfId="41" priority="35">
      <formula>AND($BA49&lt;&gt;"",$BJ49="")</formula>
    </cfRule>
    <cfRule type="expression" dxfId="40" priority="36">
      <formula>$BA49&lt;&gt;""</formula>
    </cfRule>
  </conditionalFormatting>
  <conditionalFormatting sqref="AK39:AL39">
    <cfRule type="expression" dxfId="39" priority="33">
      <formula>AND($AZ41&lt;&gt;"",$BI41="")</formula>
    </cfRule>
    <cfRule type="expression" dxfId="38" priority="34">
      <formula>$AZ41&lt;&gt;""</formula>
    </cfRule>
  </conditionalFormatting>
  <conditionalFormatting sqref="AF26:AL30">
    <cfRule type="expression" dxfId="37" priority="31">
      <formula>AND($BA28&lt;&gt;"",$BJ28="")</formula>
    </cfRule>
    <cfRule type="expression" dxfId="36" priority="32">
      <formula>$BA28&lt;&gt;""</formula>
    </cfRule>
  </conditionalFormatting>
  <conditionalFormatting sqref="AF31:AL38">
    <cfRule type="expression" dxfId="35" priority="29">
      <formula>AND($BA33&lt;&gt;"",$BJ33="")</formula>
    </cfRule>
    <cfRule type="expression" dxfId="34" priority="30">
      <formula>$BA33&lt;&gt;""</formula>
    </cfRule>
  </conditionalFormatting>
  <conditionalFormatting sqref="AK23:AL23">
    <cfRule type="expression" dxfId="33" priority="27">
      <formula>AND($AZ25&lt;&gt;"",$BI25="")</formula>
    </cfRule>
    <cfRule type="expression" dxfId="32" priority="28">
      <formula>$AZ25&lt;&gt;""</formula>
    </cfRule>
  </conditionalFormatting>
  <conditionalFormatting sqref="AF13:AL16">
    <cfRule type="expression" dxfId="31" priority="25">
      <formula>AND($BA13&lt;&gt;"",$BJ13="")</formula>
    </cfRule>
    <cfRule type="expression" dxfId="30" priority="26">
      <formula>$BA13&lt;&gt;""</formula>
    </cfRule>
  </conditionalFormatting>
  <conditionalFormatting sqref="AK77:AL77">
    <cfRule type="expression" dxfId="29" priority="23">
      <formula>AND($AZ79&lt;&gt;"",$BI79="")</formula>
    </cfRule>
    <cfRule type="expression" dxfId="28" priority="24">
      <formula>$AZ79&lt;&gt;""</formula>
    </cfRule>
  </conditionalFormatting>
  <conditionalFormatting sqref="AF70:AL70">
    <cfRule type="expression" dxfId="27" priority="21">
      <formula>AND($BA72&lt;&gt;"",$BJ72="")</formula>
    </cfRule>
    <cfRule type="expression" dxfId="26" priority="22">
      <formula>$BA72&lt;&gt;""</formula>
    </cfRule>
  </conditionalFormatting>
  <conditionalFormatting sqref="AF74:AL75">
    <cfRule type="expression" dxfId="25" priority="19">
      <formula>AND($BA76&lt;&gt;"",$BJ76="")</formula>
    </cfRule>
    <cfRule type="expression" dxfId="24" priority="20">
      <formula>$BA76&lt;&gt;""</formula>
    </cfRule>
  </conditionalFormatting>
  <conditionalFormatting sqref="AK72:AL72">
    <cfRule type="expression" dxfId="23" priority="17">
      <formula>AND($AZ74&lt;&gt;"",$BI74="")</formula>
    </cfRule>
    <cfRule type="expression" dxfId="22" priority="18">
      <formula>$AZ74&lt;&gt;""</formula>
    </cfRule>
  </conditionalFormatting>
  <conditionalFormatting sqref="AF71:AL71">
    <cfRule type="expression" dxfId="21" priority="15">
      <formula>AND($BA73&lt;&gt;"",$BJ73="")</formula>
    </cfRule>
    <cfRule type="expression" dxfId="20" priority="16">
      <formula>$BA73&lt;&gt;""</formula>
    </cfRule>
  </conditionalFormatting>
  <conditionalFormatting sqref="AF66:AL66">
    <cfRule type="expression" dxfId="19" priority="13">
      <formula>AND($BA68&lt;&gt;"",$BJ68="")</formula>
    </cfRule>
    <cfRule type="expression" dxfId="18" priority="14">
      <formula>$BA68&lt;&gt;""</formula>
    </cfRule>
  </conditionalFormatting>
  <conditionalFormatting sqref="AK82:AL82">
    <cfRule type="expression" dxfId="17" priority="11">
      <formula>AND($AZ84&lt;&gt;"",$BI84="")</formula>
    </cfRule>
    <cfRule type="expression" dxfId="16" priority="12">
      <formula>$AZ84&lt;&gt;""</formula>
    </cfRule>
  </conditionalFormatting>
  <conditionalFormatting sqref="AF60:AL60">
    <cfRule type="expression" dxfId="15" priority="9">
      <formula>AND($BA62&lt;&gt;"",$BJ62="")</formula>
    </cfRule>
    <cfRule type="expression" dxfId="14" priority="10">
      <formula>$BA62&lt;&gt;""</formula>
    </cfRule>
  </conditionalFormatting>
  <conditionalFormatting sqref="AF52:AL52">
    <cfRule type="expression" dxfId="13" priority="7">
      <formula>AND($BA54&lt;&gt;"",$BJ54="")</formula>
    </cfRule>
    <cfRule type="expression" dxfId="12" priority="8">
      <formula>$BA54&lt;&gt;""</formula>
    </cfRule>
  </conditionalFormatting>
  <conditionalFormatting sqref="AF17:AL17">
    <cfRule type="expression" dxfId="11" priority="61">
      <formula>AND($BA18&lt;&gt;"",$BJ18="")</formula>
    </cfRule>
    <cfRule type="expression" dxfId="10" priority="62">
      <formula>$BA18&lt;&gt;""</formula>
    </cfRule>
  </conditionalFormatting>
  <conditionalFormatting sqref="AK85:AL85">
    <cfRule type="expression" dxfId="9" priority="63">
      <formula>AND(#REF!&lt;&gt;"",#REF!="")</formula>
    </cfRule>
    <cfRule type="expression" dxfId="8" priority="64">
      <formula>#REF!&lt;&gt;""</formula>
    </cfRule>
  </conditionalFormatting>
  <conditionalFormatting sqref="AF11:AN12">
    <cfRule type="expression" dxfId="7" priority="65">
      <formula>AND($BA10&lt;&gt;"",$BJ10="")</formula>
    </cfRule>
    <cfRule type="expression" dxfId="6" priority="66">
      <formula>$BA10&lt;&gt;""</formula>
    </cfRule>
  </conditionalFormatting>
  <conditionalFormatting sqref="AF10">
    <cfRule type="expression" dxfId="5" priority="5">
      <formula>AND($BU11&lt;&gt;"",$CD11="")</formula>
    </cfRule>
    <cfRule type="expression" dxfId="4" priority="6">
      <formula>$BU11&lt;&gt;""</formula>
    </cfRule>
  </conditionalFormatting>
  <conditionalFormatting sqref="O6">
    <cfRule type="expression" dxfId="3" priority="3">
      <formula>AND($AZ6&lt;&gt;"",$BI6="")</formula>
    </cfRule>
    <cfRule type="expression" dxfId="2" priority="4">
      <formula>$AZ6&lt;&gt;""</formula>
    </cfRule>
  </conditionalFormatting>
  <conditionalFormatting sqref="AB6">
    <cfRule type="expression" dxfId="1" priority="1">
      <formula>AND($AZ6&lt;&gt;"",$BI6="")</formula>
    </cfRule>
    <cfRule type="expression" dxfId="0" priority="2">
      <formula>$AZ6&lt;&gt;""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6.1 Lisa 1. Ehitus</vt:lpstr>
      <vt:lpstr>Lisa 6.1. Lisa 2 Sisustus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Telk</dc:creator>
  <cp:lastModifiedBy>Siret Kuusik</cp:lastModifiedBy>
  <dcterms:created xsi:type="dcterms:W3CDTF">2020-08-17T10:59:16Z</dcterms:created>
  <dcterms:modified xsi:type="dcterms:W3CDTF">2020-10-16T11:50:27Z</dcterms:modified>
</cp:coreProperties>
</file>